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F:\Saaran tiedostot\PIIKA\Tapahtumat_2016\Kevatinfot\16032016\"/>
    </mc:Choice>
  </mc:AlternateContent>
  <bookViews>
    <workbookView xWindow="9705" yWindow="-15" windowWidth="9510" windowHeight="9120"/>
  </bookViews>
  <sheets>
    <sheet name="Lannalevitykseen kuluva aika" sheetId="5" r:id="rId1"/>
    <sheet name="Vaunun täyttö" sheetId="3" state="hidden" r:id="rId2"/>
    <sheet name="Lietteen kuljetus" sheetId="1" state="hidden" r:id="rId3"/>
    <sheet name="Lietteen levitys" sheetId="2" state="hidden" r:id="rId4"/>
    <sheet name="Yhteensä" sheetId="4" state="hidden" r:id="rId5"/>
    <sheet name="Taul1" sheetId="6" state="hidden" r:id="rId6"/>
    <sheet name="Printti" sheetId="7" r:id="rId7"/>
  </sheets>
  <calcPr calcId="152511"/>
</workbook>
</file>

<file path=xl/calcChain.xml><?xml version="1.0" encoding="utf-8"?>
<calcChain xmlns="http://schemas.openxmlformats.org/spreadsheetml/2006/main">
  <c r="M47" i="5" l="1"/>
  <c r="F10" i="5"/>
  <c r="B7" i="4" s="1"/>
  <c r="F22" i="5"/>
  <c r="I27" i="5"/>
  <c r="F3" i="1"/>
  <c r="E7" i="1"/>
  <c r="F14" i="5"/>
  <c r="F42" i="5"/>
  <c r="J29" i="7" s="1"/>
  <c r="R47" i="5"/>
  <c r="H47" i="5"/>
  <c r="A17" i="7"/>
  <c r="O6" i="5"/>
  <c r="G6" i="5"/>
  <c r="F26" i="5"/>
  <c r="D11" i="2"/>
  <c r="C7" i="3"/>
  <c r="F7" i="3" s="1"/>
  <c r="C7" i="1"/>
  <c r="F34" i="5"/>
  <c r="G7" i="3" s="1"/>
  <c r="E7" i="3"/>
  <c r="F30" i="5"/>
  <c r="F18" i="5"/>
  <c r="D7" i="4" s="1"/>
  <c r="D15" i="4"/>
  <c r="C7" i="4"/>
  <c r="G7" i="2"/>
  <c r="H7" i="2" s="1"/>
  <c r="J7" i="2"/>
  <c r="F7" i="2"/>
  <c r="G7" i="1"/>
  <c r="F38" i="5"/>
  <c r="F29" i="7" s="1"/>
  <c r="R43" i="5" l="1"/>
  <c r="Q38" i="5"/>
  <c r="H23" i="5"/>
  <c r="H24" i="5" s="1"/>
  <c r="H34" i="5"/>
  <c r="F7" i="1"/>
  <c r="J7" i="1"/>
  <c r="H7" i="1"/>
  <c r="H13" i="5" s="1"/>
  <c r="E7" i="4"/>
  <c r="K7" i="4" s="1"/>
  <c r="H7" i="3"/>
  <c r="G7" i="4"/>
  <c r="H16" i="5"/>
  <c r="A30" i="7" l="1"/>
  <c r="P25" i="5"/>
  <c r="J17" i="7" s="1"/>
  <c r="A21" i="7"/>
  <c r="H10" i="5"/>
  <c r="P33" i="5"/>
  <c r="P27" i="5"/>
  <c r="B15" i="4"/>
  <c r="P29" i="5"/>
  <c r="L33" i="5"/>
  <c r="A31" i="7"/>
  <c r="F7" i="4"/>
  <c r="I7" i="4"/>
  <c r="J7" i="4" s="1"/>
  <c r="H19" i="5" s="1"/>
  <c r="A24" i="7"/>
  <c r="C15" i="4"/>
  <c r="P26" i="5" l="1"/>
  <c r="J18" i="7" s="1"/>
  <c r="P34" i="5"/>
  <c r="F30" i="7"/>
  <c r="J30" i="7"/>
  <c r="P30" i="5"/>
  <c r="P28" i="5"/>
  <c r="A18" i="7"/>
  <c r="J20" i="7"/>
  <c r="A15" i="4"/>
  <c r="J23" i="7"/>
  <c r="E15" i="4"/>
  <c r="H20" i="5"/>
  <c r="L34" i="5"/>
  <c r="A27" i="7"/>
  <c r="N38" i="5" l="1"/>
  <c r="K38" i="5"/>
  <c r="S38" i="5" s="1"/>
  <c r="F31" i="7"/>
  <c r="J21" i="7"/>
  <c r="J24" i="7"/>
  <c r="J31" i="7"/>
  <c r="H15" i="4"/>
</calcChain>
</file>

<file path=xl/comments1.xml><?xml version="1.0" encoding="utf-8"?>
<comments xmlns="http://schemas.openxmlformats.org/spreadsheetml/2006/main">
  <authors>
    <author>Partanen</author>
  </authors>
  <commentList>
    <comment ref="G7" authorId="0" shapeId="0">
      <text>
        <r>
          <rPr>
            <b/>
            <sz val="8"/>
            <color indexed="81"/>
            <rFont val="Tahoma"/>
            <family val="2"/>
          </rPr>
          <t>Voimassa oleva ja haettavissa oleva
 lannanmultauksen hehtaari tuki</t>
        </r>
      </text>
    </comment>
    <comment ref="R41" authorId="0" shapeId="0">
      <text>
        <r>
          <rPr>
            <b/>
            <sz val="8"/>
            <color indexed="81"/>
            <rFont val="Tahoma"/>
            <family val="2"/>
          </rPr>
          <t>Viljelysuunnitelmasta</t>
        </r>
      </text>
    </comment>
    <comment ref="M45" authorId="0" shapeId="0">
      <text>
        <r>
          <rPr>
            <b/>
            <sz val="8"/>
            <color indexed="81"/>
            <rFont val="Tahoma"/>
            <family val="2"/>
          </rPr>
          <t>Lanta-analyysistä</t>
        </r>
      </text>
    </comment>
    <comment ref="M48" authorId="0" shapeId="0">
      <text>
        <r>
          <rPr>
            <b/>
            <sz val="8"/>
            <color indexed="81"/>
            <rFont val="Tahoma"/>
            <family val="2"/>
          </rPr>
          <t>Hyväksikäyttö prosenttina käytetään tukiehtojen mukaista prosenttia</t>
        </r>
      </text>
    </comment>
  </commentList>
</comments>
</file>

<file path=xl/comments2.xml><?xml version="1.0" encoding="utf-8"?>
<comments xmlns="http://schemas.openxmlformats.org/spreadsheetml/2006/main">
  <authors>
    <author>Pasi a Eskelinen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Sisältää 1 min aloitus ja 1 min lopetusaikaa.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</rPr>
          <t xml:space="preserve">Tunnit
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>Jokaisessa kuormassa aloitusaika 1 min ja lopetusaika 1 min. Laskenta G -sarakkessa.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 xml:space="preserve">Sisältää 1 min aloitus ja 1 min lopetusaikaa.
</t>
        </r>
      </text>
    </comment>
  </commentList>
</comments>
</file>

<file path=xl/comments3.xml><?xml version="1.0" encoding="utf-8"?>
<comments xmlns="http://schemas.openxmlformats.org/spreadsheetml/2006/main">
  <authors>
    <author>Pasi a Eskelinen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Pasi a Eskelinen:</t>
        </r>
        <r>
          <rPr>
            <sz val="9"/>
            <color indexed="81"/>
            <rFont val="Tahoma"/>
            <family val="2"/>
          </rPr>
          <t xml:space="preserve">
Edestakainen aika / kuorma.
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</rPr>
          <t xml:space="preserve">Tunnit
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Pasi a Eskelinen:</t>
        </r>
        <r>
          <rPr>
            <sz val="9"/>
            <color indexed="81"/>
            <rFont val="Tahoma"/>
            <family val="2"/>
          </rPr>
          <t xml:space="preserve">
Edestakainen aika / kuorma.
</t>
        </r>
      </text>
    </comment>
  </commentList>
</comments>
</file>

<file path=xl/comments4.xml><?xml version="1.0" encoding="utf-8"?>
<comments xmlns="http://schemas.openxmlformats.org/spreadsheetml/2006/main">
  <authors>
    <author>Pasi a Eskelinen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Ajonopeus 6 km/h = 100 m/min. tyhjennysnopeus on 2 m</t>
        </r>
        <r>
          <rPr>
            <b/>
            <vertAlign val="superscript"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Tahoma"/>
            <family val="2"/>
          </rPr>
          <t>/min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Pasi a Eskelinen:</t>
        </r>
        <r>
          <rPr>
            <sz val="9"/>
            <color indexed="81"/>
            <rFont val="Tahoma"/>
            <family val="2"/>
          </rPr>
          <t xml:space="preserve">
Edestakainen aika / kuorma.
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</rPr>
          <t xml:space="preserve">Tunnit
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>Ajonopeus 6 km/h = 100 m/min. tyhjennysnopeus on 2 m</t>
        </r>
        <r>
          <rPr>
            <b/>
            <vertAlign val="superscript"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Tahoma"/>
            <family val="2"/>
          </rPr>
          <t>/min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Pasi a Eskelinen:</t>
        </r>
        <r>
          <rPr>
            <sz val="9"/>
            <color indexed="81"/>
            <rFont val="Tahoma"/>
            <family val="2"/>
          </rPr>
          <t xml:space="preserve">
Edestakainen aika / kuorma.
</t>
        </r>
      </text>
    </comment>
  </commentList>
</comments>
</file>

<file path=xl/comments5.xml><?xml version="1.0" encoding="utf-8"?>
<comments xmlns="http://schemas.openxmlformats.org/spreadsheetml/2006/main">
  <authors>
    <author>Pasi a Eskelinen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Pasi a Eskelinen:</t>
        </r>
        <r>
          <rPr>
            <sz val="9"/>
            <color indexed="81"/>
            <rFont val="Tahoma"/>
            <family val="2"/>
          </rPr>
          <t xml:space="preserve">
Edestakainen aika / kuorma.
</t>
        </r>
      </text>
    </comment>
    <comment ref="J68" authorId="0" shapeId="0">
      <text>
        <r>
          <rPr>
            <b/>
            <sz val="9"/>
            <color indexed="81"/>
            <rFont val="Tahoma"/>
            <family val="2"/>
          </rPr>
          <t xml:space="preserve">Tunnit
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Pasi a Eskelinen:</t>
        </r>
        <r>
          <rPr>
            <sz val="9"/>
            <color indexed="81"/>
            <rFont val="Tahoma"/>
            <family val="2"/>
          </rPr>
          <t xml:space="preserve">
Edestakainen aika / kuorma.
</t>
        </r>
      </text>
    </comment>
  </commentList>
</comments>
</file>

<file path=xl/sharedStrings.xml><?xml version="1.0" encoding="utf-8"?>
<sst xmlns="http://schemas.openxmlformats.org/spreadsheetml/2006/main" count="240" uniqueCount="154">
  <si>
    <t>Lietteen levityksen siirtymäajat</t>
  </si>
  <si>
    <t>Lohko</t>
  </si>
  <si>
    <t>etäisyys</t>
  </si>
  <si>
    <t>koko</t>
  </si>
  <si>
    <t>Kuormia</t>
  </si>
  <si>
    <t>Aika</t>
  </si>
  <si>
    <t>km</t>
  </si>
  <si>
    <t>ha</t>
  </si>
  <si>
    <t>min /kuorma</t>
  </si>
  <si>
    <t>Siirtymäajat kok.</t>
  </si>
  <si>
    <t>min</t>
  </si>
  <si>
    <t>keskinopeus</t>
  </si>
  <si>
    <t>km/h</t>
  </si>
  <si>
    <t>Levitysmäärä</t>
  </si>
  <si>
    <t>tn/ha</t>
  </si>
  <si>
    <t>34A</t>
  </si>
  <si>
    <t>tn yht/lohko</t>
  </si>
  <si>
    <r>
      <t>Vaunun koko m</t>
    </r>
    <r>
      <rPr>
        <vertAlign val="superscript"/>
        <sz val="11"/>
        <color indexed="8"/>
        <rFont val="Calibri"/>
        <family val="2"/>
      </rPr>
      <t>3</t>
    </r>
  </si>
  <si>
    <t>/lohko</t>
  </si>
  <si>
    <t>Lietevaunun täytön ajat</t>
  </si>
  <si>
    <t>Täyttöajat kok.</t>
  </si>
  <si>
    <t>min/lohko</t>
  </si>
  <si>
    <t>tn/min</t>
  </si>
  <si>
    <t>tyhj. nopeus</t>
  </si>
  <si>
    <t>min / ha</t>
  </si>
  <si>
    <t>Levitysaika</t>
  </si>
  <si>
    <t>Lietteen levityksen Kokonaisajat</t>
  </si>
  <si>
    <t>Kokonaisaika</t>
  </si>
  <si>
    <t>h/lohko</t>
  </si>
  <si>
    <t>Siirtomatka tilakeskuksesta pellolle km</t>
  </si>
  <si>
    <t>Siirtoon kuluva aika</t>
  </si>
  <si>
    <t>tuntia</t>
  </si>
  <si>
    <t>Kuormia peltoalalle</t>
  </si>
  <si>
    <t>kappaletta</t>
  </si>
  <si>
    <t>Siirtonopeus km/h</t>
  </si>
  <si>
    <t>Lohkon koko ha</t>
  </si>
  <si>
    <t>Lietteen kuormaukseen kuluva aika</t>
  </si>
  <si>
    <t>Lietteen levitykseen pellolla kuluva aika</t>
  </si>
  <si>
    <t>Lietteen levitykseen kuluva kokonaisaika</t>
  </si>
  <si>
    <t>h / lohko</t>
  </si>
  <si>
    <t xml:space="preserve">Pumpun </t>
  </si>
  <si>
    <t>täyttönopeus</t>
  </si>
  <si>
    <r>
      <t>m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>/min</t>
    </r>
  </si>
  <si>
    <t>siirtonopeus</t>
  </si>
  <si>
    <t>aika</t>
  </si>
  <si>
    <t>10</t>
  </si>
  <si>
    <t>15</t>
  </si>
  <si>
    <t>20</t>
  </si>
  <si>
    <t>25</t>
  </si>
  <si>
    <t>30</t>
  </si>
  <si>
    <t>kokonaisaika</t>
  </si>
  <si>
    <t>Kuormaus</t>
  </si>
  <si>
    <t>Siirto</t>
  </si>
  <si>
    <t>Levitys</t>
  </si>
  <si>
    <t>Kuormakoko</t>
  </si>
  <si>
    <t>Lannan siirtoon ja levitykseen kuluvan ajan laskentatyökalu</t>
  </si>
  <si>
    <t>Siirrä vierityspalkkeja haluamiisi kohtiin ja näet sitten lannan levitykseen kuluvan kokonaistyöajan.</t>
  </si>
  <si>
    <t>Taulukosta näkee havainnollisesti miten esim, siirtomatka tai siirtonopeus vaikuttaa kokonaisaikaan.</t>
  </si>
  <si>
    <t>m3</t>
  </si>
  <si>
    <t>Kuljettajan palkka</t>
  </si>
  <si>
    <t>€/h palkan sivukuluineen</t>
  </si>
  <si>
    <t>€/ Lannansiirto aika</t>
  </si>
  <si>
    <t>€/ kokonaisaika</t>
  </si>
  <si>
    <t>€/kokonaispalkka</t>
  </si>
  <si>
    <t>Peltoon levitetyn lannan typen arvo on</t>
  </si>
  <si>
    <t>€/levitetty lantamäärä</t>
  </si>
  <si>
    <t>Levitettävä määrä m3/ha</t>
  </si>
  <si>
    <t>Kuljettajan palkka veroineen ja palkan sivukuluineen</t>
  </si>
  <si>
    <t>levitysnopeus</t>
  </si>
  <si>
    <t>kg/ levitettymäärä</t>
  </si>
  <si>
    <t>Lannan liukoisen typpen pitoisuus kg/t</t>
  </si>
  <si>
    <r>
      <t>Lietevaunun koko m</t>
    </r>
    <r>
      <rPr>
        <b/>
        <vertAlign val="superscript"/>
        <sz val="11"/>
        <color indexed="8"/>
        <rFont val="Calibri"/>
        <family val="2"/>
      </rPr>
      <t>3</t>
    </r>
  </si>
  <si>
    <r>
      <t>Lietevaunun purkunopeus m</t>
    </r>
    <r>
      <rPr>
        <b/>
        <vertAlign val="superscript"/>
        <sz val="11"/>
        <color indexed="8"/>
        <rFont val="Calibri"/>
        <family val="2"/>
      </rPr>
      <t>3</t>
    </r>
    <r>
      <rPr>
        <b/>
        <sz val="11"/>
        <color indexed="8"/>
        <rFont val="Calibri"/>
        <family val="2"/>
      </rPr>
      <t>/min</t>
    </r>
  </si>
  <si>
    <t>€/h palkka sivukuluineen</t>
  </si>
  <si>
    <t>Lannan kokonais fosfori pitoisuus kg/t</t>
  </si>
  <si>
    <t>kg/ levitysmäärä</t>
  </si>
  <si>
    <t>€/ levitetty lantamäärä</t>
  </si>
  <si>
    <r>
      <t>Lantaa varastossa m</t>
    </r>
    <r>
      <rPr>
        <b/>
        <vertAlign val="superscript"/>
        <sz val="11"/>
        <color indexed="8"/>
        <rFont val="Calibri"/>
        <family val="2"/>
      </rPr>
      <t>3</t>
    </r>
  </si>
  <si>
    <t>€/h</t>
  </si>
  <si>
    <t>Traktorin ja lannalevitysvaunun tuntikustannus ilman kuljettajaa</t>
  </si>
  <si>
    <t>€</t>
  </si>
  <si>
    <t>Konekustannus ilman kuljettajaa</t>
  </si>
  <si>
    <t>€/levitettyala</t>
  </si>
  <si>
    <t>Lannoitusvaikutuksen arvo</t>
  </si>
  <si>
    <t>Vaihtoehtoisesti levitettävän väkilannoitteen määrä</t>
  </si>
  <si>
    <t>kg/ha</t>
  </si>
  <si>
    <t>Väkilannoituksen arvo peltoalalle</t>
  </si>
  <si>
    <t>Hajalevitys</t>
  </si>
  <si>
    <t>Letkulevitys</t>
  </si>
  <si>
    <t>Sijoitus multaimella</t>
  </si>
  <si>
    <t>tulos</t>
  </si>
  <si>
    <t>Lannan levitys menetelmä</t>
  </si>
  <si>
    <t>%</t>
  </si>
  <si>
    <t>Typpen hyväksikäyttöprosentti</t>
  </si>
  <si>
    <t>Levitys ajankohta</t>
  </si>
  <si>
    <t>Syksy</t>
  </si>
  <si>
    <t>Lannan levitysajankohta</t>
  </si>
  <si>
    <t>Typpeä keväällä kasvin käytettävissä</t>
  </si>
  <si>
    <t xml:space="preserve"> </t>
  </si>
  <si>
    <t>Fosforin arvo €/tn lantaa</t>
  </si>
  <si>
    <t>Typen arvo €/tn lantaa</t>
  </si>
  <si>
    <t>Peltoon levitetyn lannan fosforin arvo on</t>
  </si>
  <si>
    <t>Peltoon levitetty Kalium</t>
  </si>
  <si>
    <t>Peltoon levitetyn lannan kaliumin arvo on</t>
  </si>
  <si>
    <t>Lannan kokonais kalium pitoisuus kg/t</t>
  </si>
  <si>
    <t>Kaliumin arvo €/tn lantaa</t>
  </si>
  <si>
    <r>
      <rPr>
        <b/>
        <sz val="14"/>
        <color indexed="8"/>
        <rFont val="Calibri"/>
        <family val="2"/>
      </rPr>
      <t>Lannasta saavutettu hyöty</t>
    </r>
    <r>
      <rPr>
        <sz val="14"/>
        <color indexed="8"/>
        <rFont val="Calibri"/>
        <family val="2"/>
      </rPr>
      <t xml:space="preserve"> </t>
    </r>
  </si>
  <si>
    <t xml:space="preserve">Kokonaiskustannus </t>
  </si>
  <si>
    <t xml:space="preserve">Riittää </t>
  </si>
  <si>
    <t>ha:lle</t>
  </si>
  <si>
    <t/>
  </si>
  <si>
    <t>&gt;</t>
  </si>
  <si>
    <t>Kokonaispeltoala käytössä</t>
  </si>
  <si>
    <t>Lannan siirtoon ja levitykseen kuluva aika</t>
  </si>
  <si>
    <t>1: Ravinteiden arvo riippuu syötetyistä lannoitteen arvosta, lanta-analyysistä ja</t>
  </si>
  <si>
    <t xml:space="preserve">     ravinteiden arvon suhteellisesta osuudesta lannoitteen hinnassa</t>
  </si>
  <si>
    <t>kg/ levitetty määrä (lanta-analyysin mukaan)</t>
  </si>
  <si>
    <r>
      <t xml:space="preserve">€/levitetty lantamäärä </t>
    </r>
    <r>
      <rPr>
        <vertAlign val="superscript"/>
        <sz val="11"/>
        <color indexed="8"/>
        <rFont val="Calibri"/>
        <family val="2"/>
      </rPr>
      <t>1</t>
    </r>
  </si>
  <si>
    <r>
      <t xml:space="preserve">€/ levitetty lantamäärä </t>
    </r>
    <r>
      <rPr>
        <vertAlign val="superscript"/>
        <sz val="11"/>
        <color indexed="8"/>
        <rFont val="Calibri"/>
        <family val="2"/>
      </rPr>
      <t>1</t>
    </r>
  </si>
  <si>
    <t>LEVITETTYJEN RAVINTEIDEN MÄÄRÄ JA ARVO LOHKOLLA (itse syötetyillä arvoilla)</t>
  </si>
  <si>
    <t>Vaunun täyttöön kuluva aika</t>
  </si>
  <si>
    <t>Fosforin (P) kilohinta</t>
  </si>
  <si>
    <t>kaliumin (K) kilohinta</t>
  </si>
  <si>
    <t>Typen (N) kilohinta</t>
  </si>
  <si>
    <t>€ / kg</t>
  </si>
  <si>
    <t>1,2  - 2</t>
  </si>
  <si>
    <t>2,0 - 3,0</t>
  </si>
  <si>
    <t>0 - 2</t>
  </si>
  <si>
    <t>(Kaliumin arvo on suhteutettava maan kaliumtaseeseen)</t>
  </si>
  <si>
    <t>Vaihtoehtoisesti levitettävän väkilannoitteen hinta</t>
  </si>
  <si>
    <t>€/ha</t>
  </si>
  <si>
    <t>€/tn</t>
  </si>
  <si>
    <r>
      <t>m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>/h</t>
    </r>
  </si>
  <si>
    <r>
      <t>m</t>
    </r>
    <r>
      <rPr>
        <b/>
        <vertAlign val="superscript"/>
        <sz val="11"/>
        <color indexed="8"/>
        <rFont val="Calibri"/>
        <family val="2"/>
      </rPr>
      <t>3</t>
    </r>
  </si>
  <si>
    <t>annetuilla ravinteiden arvoilla</t>
  </si>
  <si>
    <t>keinolannoiteravinteiden hinnoilla</t>
  </si>
  <si>
    <t>Vertailulaskelma (alv 0%)</t>
  </si>
  <si>
    <t>Lanta-analyysin arvot (Täytä keltaisiin ruutuihin)</t>
  </si>
  <si>
    <t>Ohjearvot</t>
  </si>
  <si>
    <t>Jos tila saa tukea multaukseen, paljonko?</t>
  </si>
  <si>
    <t>kone ja työkustannus - tuki</t>
  </si>
  <si>
    <t>Fosforin hyväksikäyttö %</t>
  </si>
  <si>
    <t>Tekijät: Pasi Eskelinen ja Jarkko Partanen</t>
  </si>
  <si>
    <t>Tekijät ei ota vastuuta laskelman paikaansapitavyydestä tai tulosten oikeellisuudesta</t>
  </si>
  <si>
    <r>
      <t>Keltaisiin</t>
    </r>
    <r>
      <rPr>
        <b/>
        <sz val="14"/>
        <color indexed="8"/>
        <rFont val="Andalus"/>
        <family val="1"/>
      </rPr>
      <t xml:space="preserve"> kenttiin voi täydentää lannan levitystä ja ravinteiden arvoja koskevia tietoja (alv 0%).</t>
    </r>
  </si>
  <si>
    <t>sis. 2 min valmisteluja/kuorma</t>
  </si>
  <si>
    <r>
      <t>Lietevaunun täyttönopeus m</t>
    </r>
    <r>
      <rPr>
        <b/>
        <vertAlign val="superscript"/>
        <sz val="11"/>
        <color indexed="8"/>
        <rFont val="Calibri"/>
        <family val="2"/>
      </rPr>
      <t>3</t>
    </r>
    <r>
      <rPr>
        <b/>
        <sz val="11"/>
        <color indexed="8"/>
        <rFont val="Calibri"/>
        <family val="2"/>
      </rPr>
      <t xml:space="preserve">/min </t>
    </r>
    <r>
      <rPr>
        <sz val="11"/>
        <color indexed="8"/>
        <rFont val="Calibri"/>
        <family val="2"/>
      </rPr>
      <t>(+ 2 min/kuorma)</t>
    </r>
  </si>
  <si>
    <t>Peltoon levitetty hyödynnettävää typpea</t>
  </si>
  <si>
    <t>Peltoon levitetty hyödynnettävää fosforia</t>
  </si>
  <si>
    <t>Lietteen levityksen kokonaisaika</t>
  </si>
  <si>
    <t>kappaletta kuormia</t>
  </si>
  <si>
    <t>LANNOITUKSEN KUSTANNUS JA HYÖTY LOHKOLLA (Itse syötetyillä arvoilla)</t>
  </si>
  <si>
    <t>Multaustuki</t>
  </si>
  <si>
    <t>Kevät / kesä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</si>
</sst>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"/>
  </numFmts>
  <fonts count="2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9"/>
      <color indexed="81"/>
      <name val="Tahoma"/>
      <family val="2"/>
    </font>
    <font>
      <b/>
      <sz val="20"/>
      <color indexed="8"/>
      <name val="Andalus"/>
      <family val="1"/>
    </font>
    <font>
      <b/>
      <sz val="11"/>
      <color indexed="8"/>
      <name val="Andalus"/>
      <family val="1"/>
    </font>
    <font>
      <b/>
      <vertAlign val="superscript"/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Andalus"/>
      <family val="1"/>
    </font>
    <font>
      <b/>
      <sz val="8"/>
      <color indexed="81"/>
      <name val="Tahoma"/>
      <family val="2"/>
    </font>
    <font>
      <sz val="8"/>
      <name val="Calibri"/>
      <family val="2"/>
    </font>
    <font>
      <sz val="8"/>
      <color indexed="8"/>
      <name val="Calibri"/>
      <family val="2"/>
    </font>
    <font>
      <b/>
      <u/>
      <sz val="14"/>
      <color indexed="8"/>
      <name val="Andalus"/>
      <family val="1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164" fontId="0" fillId="0" borderId="0" xfId="0" applyNumberFormat="1" applyFill="1" applyBorder="1" applyProtection="1">
      <protection hidden="1"/>
    </xf>
    <xf numFmtId="164" fontId="0" fillId="0" borderId="0" xfId="0" applyNumberForma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quotePrefix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quotePrefix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right"/>
      <protection hidden="1"/>
    </xf>
    <xf numFmtId="0" fontId="3" fillId="0" borderId="2" xfId="0" applyFont="1" applyBorder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right"/>
      <protection hidden="1"/>
    </xf>
    <xf numFmtId="1" fontId="0" fillId="0" borderId="0" xfId="0" applyNumberFormat="1" applyAlignment="1" applyProtection="1">
      <alignment horizontal="right"/>
      <protection hidden="1"/>
    </xf>
    <xf numFmtId="1" fontId="3" fillId="0" borderId="0" xfId="0" applyNumberFormat="1" applyFont="1" applyAlignment="1" applyProtection="1">
      <alignment horizontal="right"/>
      <protection hidden="1"/>
    </xf>
    <xf numFmtId="164" fontId="3" fillId="0" borderId="0" xfId="0" applyNumberFormat="1" applyFont="1" applyAlignment="1" applyProtection="1">
      <alignment horizontal="right"/>
      <protection hidden="1"/>
    </xf>
    <xf numFmtId="1" fontId="4" fillId="0" borderId="0" xfId="0" applyNumberFormat="1" applyFont="1" applyAlignment="1" applyProtection="1">
      <alignment horizontal="right"/>
      <protection hidden="1"/>
    </xf>
    <xf numFmtId="0" fontId="3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right"/>
      <protection hidden="1"/>
    </xf>
    <xf numFmtId="1" fontId="0" fillId="0" borderId="0" xfId="0" applyNumberFormat="1" applyBorder="1" applyAlignment="1" applyProtection="1">
      <alignment horizontal="right"/>
      <protection hidden="1"/>
    </xf>
    <xf numFmtId="1" fontId="3" fillId="0" borderId="0" xfId="0" applyNumberFormat="1" applyFont="1" applyBorder="1" applyAlignment="1" applyProtection="1">
      <alignment horizontal="right"/>
      <protection hidden="1"/>
    </xf>
    <xf numFmtId="164" fontId="3" fillId="0" borderId="0" xfId="0" applyNumberFormat="1" applyFont="1" applyBorder="1" applyAlignment="1" applyProtection="1">
      <alignment horizontal="right"/>
      <protection hidden="1"/>
    </xf>
    <xf numFmtId="1" fontId="4" fillId="0" borderId="0" xfId="0" applyNumberFormat="1" applyFont="1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2" fontId="0" fillId="0" borderId="0" xfId="0" applyNumberFormat="1" applyBorder="1" applyAlignment="1" applyProtection="1">
      <alignment horizontal="right"/>
      <protection hidden="1"/>
    </xf>
    <xf numFmtId="165" fontId="0" fillId="0" borderId="0" xfId="0" applyNumberFormat="1" applyBorder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4" fillId="0" borderId="0" xfId="0" applyFont="1" applyBorder="1" applyProtection="1">
      <protection hidden="1"/>
    </xf>
    <xf numFmtId="2" fontId="3" fillId="0" borderId="0" xfId="0" applyNumberFormat="1" applyFont="1" applyBorder="1" applyProtection="1">
      <protection hidden="1"/>
    </xf>
    <xf numFmtId="2" fontId="4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0" fillId="0" borderId="0" xfId="0" quotePrefix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2" fontId="0" fillId="0" borderId="0" xfId="0" applyNumberFormat="1" applyBorder="1" applyProtection="1">
      <protection hidden="1"/>
    </xf>
    <xf numFmtId="2" fontId="0" fillId="0" borderId="0" xfId="0" applyNumberFormat="1" applyAlignment="1" applyProtection="1">
      <alignment horizontal="right"/>
      <protection hidden="1"/>
    </xf>
    <xf numFmtId="2" fontId="3" fillId="0" borderId="2" xfId="0" applyNumberFormat="1" applyFont="1" applyBorder="1" applyAlignment="1" applyProtection="1">
      <alignment horizontal="center"/>
      <protection hidden="1"/>
    </xf>
    <xf numFmtId="1" fontId="0" fillId="0" borderId="0" xfId="0" applyNumberFormat="1" applyFont="1" applyBorder="1" applyAlignment="1" applyProtection="1">
      <alignment horizontal="right"/>
      <protection hidden="1"/>
    </xf>
    <xf numFmtId="0" fontId="12" fillId="0" borderId="0" xfId="0" applyFont="1" applyBorder="1" applyAlignment="1" applyProtection="1">
      <alignment horizontal="right"/>
      <protection hidden="1"/>
    </xf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2" borderId="0" xfId="0" applyFill="1"/>
    <xf numFmtId="0" fontId="0" fillId="0" borderId="0" xfId="0" applyFill="1"/>
    <xf numFmtId="0" fontId="7" fillId="0" borderId="0" xfId="0" applyFont="1" applyFill="1" applyBorder="1" applyProtection="1"/>
    <xf numFmtId="0" fontId="3" fillId="0" borderId="0" xfId="0" applyFont="1" applyFill="1"/>
    <xf numFmtId="0" fontId="3" fillId="0" borderId="0" xfId="0" applyFont="1" applyFill="1" applyBorder="1" applyAlignment="1" applyProtection="1">
      <alignment horizontal="left"/>
    </xf>
    <xf numFmtId="0" fontId="0" fillId="0" borderId="4" xfId="0" applyFill="1" applyBorder="1" applyProtection="1"/>
    <xf numFmtId="2" fontId="0" fillId="0" borderId="4" xfId="0" applyNumberFormat="1" applyFill="1" applyBorder="1" applyProtection="1"/>
    <xf numFmtId="164" fontId="3" fillId="0" borderId="4" xfId="0" applyNumberFormat="1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0" fillId="0" borderId="0" xfId="0" applyFill="1" applyAlignment="1">
      <alignment horizontal="right"/>
    </xf>
    <xf numFmtId="0" fontId="0" fillId="0" borderId="0" xfId="0" applyFont="1" applyFill="1" applyBorder="1" applyAlignment="1" applyProtection="1">
      <alignment horizontal="right"/>
    </xf>
    <xf numFmtId="1" fontId="0" fillId="0" borderId="4" xfId="0" applyNumberFormat="1" applyFont="1" applyFill="1" applyBorder="1" applyProtection="1"/>
    <xf numFmtId="0" fontId="0" fillId="0" borderId="0" xfId="0" applyFont="1" applyFill="1" applyBorder="1" applyAlignment="1" applyProtection="1">
      <alignment horizontal="left"/>
    </xf>
    <xf numFmtId="0" fontId="17" fillId="0" borderId="0" xfId="0" applyFont="1" applyFill="1" applyAlignment="1">
      <alignment horizontal="left"/>
    </xf>
    <xf numFmtId="0" fontId="7" fillId="3" borderId="0" xfId="0" applyFont="1" applyFill="1" applyBorder="1" applyProtection="1"/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center"/>
    </xf>
    <xf numFmtId="0" fontId="14" fillId="3" borderId="0" xfId="0" applyFont="1" applyFill="1" applyBorder="1" applyProtection="1"/>
    <xf numFmtId="0" fontId="18" fillId="3" borderId="0" xfId="0" applyFont="1" applyFill="1" applyBorder="1" applyProtection="1"/>
    <xf numFmtId="0" fontId="8" fillId="3" borderId="0" xfId="0" applyFont="1" applyFill="1" applyBorder="1" applyProtection="1"/>
    <xf numFmtId="0" fontId="3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horizontal="right"/>
    </xf>
    <xf numFmtId="0" fontId="13" fillId="3" borderId="15" xfId="0" applyFont="1" applyFill="1" applyBorder="1" applyProtection="1"/>
    <xf numFmtId="0" fontId="0" fillId="3" borderId="16" xfId="0" applyFill="1" applyBorder="1" applyProtection="1"/>
    <xf numFmtId="0" fontId="0" fillId="3" borderId="17" xfId="0" applyFill="1" applyBorder="1" applyProtection="1"/>
    <xf numFmtId="0" fontId="3" fillId="3" borderId="10" xfId="0" applyFont="1" applyFill="1" applyBorder="1" applyProtection="1"/>
    <xf numFmtId="0" fontId="0" fillId="3" borderId="11" xfId="0" applyFill="1" applyBorder="1" applyProtection="1"/>
    <xf numFmtId="0" fontId="0" fillId="3" borderId="0" xfId="0" applyFill="1" applyBorder="1" applyAlignment="1" applyProtection="1">
      <alignment horizontal="right"/>
    </xf>
    <xf numFmtId="2" fontId="0" fillId="3" borderId="0" xfId="0" applyNumberFormat="1" applyFill="1" applyBorder="1" applyAlignment="1" applyProtection="1">
      <alignment horizontal="center"/>
    </xf>
    <xf numFmtId="0" fontId="0" fillId="3" borderId="0" xfId="0" quotePrefix="1" applyFill="1" applyBorder="1" applyProtection="1"/>
    <xf numFmtId="0" fontId="3" fillId="3" borderId="10" xfId="0" applyFont="1" applyFill="1" applyBorder="1" applyAlignment="1" applyProtection="1">
      <alignment horizontal="left"/>
    </xf>
    <xf numFmtId="2" fontId="0" fillId="3" borderId="0" xfId="0" applyNumberFormat="1" applyFill="1" applyBorder="1" applyProtection="1"/>
    <xf numFmtId="0" fontId="3" fillId="3" borderId="6" xfId="0" applyFont="1" applyFill="1" applyBorder="1" applyProtection="1"/>
    <xf numFmtId="0" fontId="0" fillId="3" borderId="6" xfId="0" applyFill="1" applyBorder="1" applyProtection="1"/>
    <xf numFmtId="0" fontId="0" fillId="3" borderId="14" xfId="0" applyFill="1" applyBorder="1" applyProtection="1"/>
    <xf numFmtId="0" fontId="11" fillId="3" borderId="8" xfId="0" applyFont="1" applyFill="1" applyBorder="1" applyProtection="1"/>
    <xf numFmtId="0" fontId="0" fillId="3" borderId="8" xfId="0" applyFill="1" applyBorder="1" applyProtection="1"/>
    <xf numFmtId="0" fontId="10" fillId="3" borderId="8" xfId="0" applyFont="1" applyFill="1" applyBorder="1" applyProtection="1"/>
    <xf numFmtId="0" fontId="3" fillId="3" borderId="8" xfId="0" applyFont="1" applyFill="1" applyBorder="1" applyProtection="1"/>
    <xf numFmtId="0" fontId="11" fillId="3" borderId="8" xfId="0" applyFont="1" applyFill="1" applyBorder="1" applyAlignment="1" applyProtection="1"/>
    <xf numFmtId="0" fontId="0" fillId="3" borderId="9" xfId="0" applyFill="1" applyBorder="1" applyProtection="1"/>
    <xf numFmtId="0" fontId="0" fillId="3" borderId="10" xfId="0" applyFill="1" applyBorder="1" applyProtection="1"/>
    <xf numFmtId="0" fontId="10" fillId="3" borderId="0" xfId="0" applyFont="1" applyFill="1" applyBorder="1" applyProtection="1"/>
    <xf numFmtId="0" fontId="0" fillId="3" borderId="18" xfId="0" applyFill="1" applyBorder="1" applyProtection="1"/>
    <xf numFmtId="0" fontId="3" fillId="3" borderId="0" xfId="0" applyFont="1" applyFill="1" applyBorder="1" applyAlignment="1" applyProtection="1">
      <alignment horizontal="center"/>
    </xf>
    <xf numFmtId="9" fontId="3" fillId="3" borderId="0" xfId="0" applyNumberFormat="1" applyFont="1" applyFill="1" applyBorder="1" applyProtection="1"/>
    <xf numFmtId="0" fontId="0" fillId="4" borderId="0" xfId="0" applyFill="1" applyBorder="1" applyProtection="1"/>
    <xf numFmtId="0" fontId="0" fillId="5" borderId="4" xfId="0" applyFill="1" applyBorder="1" applyAlignment="1" applyProtection="1">
      <alignment horizontal="center"/>
      <protection locked="0"/>
    </xf>
    <xf numFmtId="0" fontId="0" fillId="5" borderId="4" xfId="0" applyFill="1" applyBorder="1" applyProtection="1">
      <protection locked="0"/>
    </xf>
    <xf numFmtId="9" fontId="0" fillId="5" borderId="4" xfId="0" applyNumberFormat="1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Protection="1"/>
    <xf numFmtId="164" fontId="0" fillId="7" borderId="10" xfId="0" applyNumberFormat="1" applyFill="1" applyBorder="1" applyAlignment="1" applyProtection="1">
      <alignment horizontal="center"/>
    </xf>
    <xf numFmtId="1" fontId="0" fillId="7" borderId="18" xfId="0" applyNumberFormat="1" applyFill="1" applyBorder="1" applyAlignment="1" applyProtection="1">
      <alignment horizontal="center"/>
    </xf>
    <xf numFmtId="164" fontId="20" fillId="7" borderId="10" xfId="0" applyNumberFormat="1" applyFont="1" applyFill="1" applyBorder="1" applyAlignment="1" applyProtection="1">
      <alignment horizontal="center"/>
    </xf>
    <xf numFmtId="164" fontId="0" fillId="7" borderId="0" xfId="0" applyNumberForma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 vertical="center"/>
    </xf>
    <xf numFmtId="164" fontId="0" fillId="7" borderId="0" xfId="0" applyNumberFormat="1" applyFill="1" applyBorder="1" applyAlignment="1" applyProtection="1">
      <alignment horizontal="right"/>
    </xf>
    <xf numFmtId="166" fontId="0" fillId="7" borderId="0" xfId="0" applyNumberFormat="1" applyFill="1" applyBorder="1" applyAlignment="1" applyProtection="1">
      <alignment horizontal="center"/>
    </xf>
    <xf numFmtId="0" fontId="0" fillId="7" borderId="0" xfId="0" applyFill="1" applyBorder="1" applyProtection="1"/>
    <xf numFmtId="2" fontId="0" fillId="7" borderId="3" xfId="0" applyNumberFormat="1" applyFill="1" applyBorder="1" applyProtection="1"/>
    <xf numFmtId="0" fontId="0" fillId="7" borderId="4" xfId="0" applyFill="1" applyBorder="1" applyProtection="1"/>
    <xf numFmtId="2" fontId="0" fillId="7" borderId="4" xfId="0" applyNumberFormat="1" applyFill="1" applyBorder="1" applyProtection="1"/>
    <xf numFmtId="2" fontId="0" fillId="7" borderId="5" xfId="0" applyNumberFormat="1" applyFill="1" applyBorder="1" applyProtection="1"/>
    <xf numFmtId="0" fontId="0" fillId="7" borderId="12" xfId="0" applyFill="1" applyBorder="1" applyProtection="1"/>
    <xf numFmtId="2" fontId="0" fillId="7" borderId="12" xfId="0" applyNumberFormat="1" applyFill="1" applyBorder="1" applyProtection="1"/>
    <xf numFmtId="2" fontId="0" fillId="7" borderId="13" xfId="0" applyNumberFormat="1" applyFill="1" applyBorder="1" applyProtection="1"/>
    <xf numFmtId="0" fontId="3" fillId="7" borderId="0" xfId="0" applyFont="1" applyFill="1" applyBorder="1" applyAlignment="1" applyProtection="1">
      <alignment horizontal="right"/>
    </xf>
    <xf numFmtId="1" fontId="10" fillId="7" borderId="6" xfId="0" applyNumberFormat="1" applyFont="1" applyFill="1" applyBorder="1" applyProtection="1"/>
    <xf numFmtId="2" fontId="10" fillId="7" borderId="6" xfId="0" applyNumberFormat="1" applyFont="1" applyFill="1" applyBorder="1" applyProtection="1"/>
    <xf numFmtId="0" fontId="21" fillId="3" borderId="15" xfId="0" applyFont="1" applyFill="1" applyBorder="1" applyProtection="1"/>
    <xf numFmtId="0" fontId="22" fillId="3" borderId="0" xfId="0" applyFont="1" applyFill="1" applyBorder="1" applyProtection="1"/>
    <xf numFmtId="0" fontId="22" fillId="7" borderId="6" xfId="0" applyFont="1" applyFill="1" applyBorder="1" applyProtection="1"/>
    <xf numFmtId="0" fontId="0" fillId="3" borderId="7" xfId="0" applyFill="1" applyBorder="1" applyAlignment="1" applyProtection="1">
      <alignment horizontal="left"/>
    </xf>
    <xf numFmtId="0" fontId="10" fillId="3" borderId="8" xfId="0" applyFont="1" applyFill="1" applyBorder="1" applyAlignment="1" applyProtection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395264116575593E-2"/>
          <c:y val="4.7619047619047616E-2"/>
          <c:w val="0.71766848816029138"/>
          <c:h val="0.833333333333333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2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cat>
            <c:strRef>
              <c:f>(Yhteensä!$A$14:$C$14,Yhteensä!$E$14)</c:f>
              <c:strCache>
                <c:ptCount val="4"/>
                <c:pt idx="0">
                  <c:v>Kuormaus</c:v>
                </c:pt>
                <c:pt idx="1">
                  <c:v>Siirto</c:v>
                </c:pt>
                <c:pt idx="2">
                  <c:v>Levitys</c:v>
                </c:pt>
                <c:pt idx="3">
                  <c:v>kokonaisaika</c:v>
                </c:pt>
              </c:strCache>
            </c:strRef>
          </c:cat>
          <c:val>
            <c:numRef>
              <c:f>(Yhteensä!$A$15:$C$15,Yhteensä!$E$15)</c:f>
              <c:numCache>
                <c:formatCode>0.0</c:formatCode>
                <c:ptCount val="4"/>
                <c:pt idx="0">
                  <c:v>9.5833333333333339</c:v>
                </c:pt>
                <c:pt idx="1">
                  <c:v>8</c:v>
                </c:pt>
                <c:pt idx="2">
                  <c:v>12.5</c:v>
                </c:pt>
                <c:pt idx="3">
                  <c:v>30.083333333333332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559272"/>
        <c:axId val="294559664"/>
      </c:barChart>
      <c:catAx>
        <c:axId val="294559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4559664"/>
        <c:crosses val="autoZero"/>
        <c:auto val="1"/>
        <c:lblAlgn val="ctr"/>
        <c:lblOffset val="100"/>
        <c:noMultiLvlLbl val="0"/>
      </c:catAx>
      <c:valAx>
        <c:axId val="2945596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94559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20765027322406"/>
          <c:y val="0.33333333333333331"/>
          <c:w val="0.16757741347905283"/>
          <c:h val="0.32653061224489793"/>
        </c:manualLayout>
      </c:layout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Taul1!$B$1</c:f>
              <c:strCache>
                <c:ptCount val="1"/>
                <c:pt idx="0">
                  <c:v>aika</c:v>
                </c:pt>
              </c:strCache>
            </c:strRef>
          </c:tx>
          <c:cat>
            <c:strRef>
              <c:f>Taul1!$A$2:$A$6</c:f>
              <c:strCache>
                <c:ptCount val="5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</c:strCache>
            </c:strRef>
          </c:cat>
          <c:val>
            <c:numRef>
              <c:f>Taul1!$B$2:$B$6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561232"/>
        <c:axId val="294561624"/>
      </c:lineChart>
      <c:catAx>
        <c:axId val="29456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4561624"/>
        <c:crosses val="autoZero"/>
        <c:auto val="1"/>
        <c:lblAlgn val="ctr"/>
        <c:lblOffset val="100"/>
        <c:noMultiLvlLbl val="0"/>
      </c:catAx>
      <c:valAx>
        <c:axId val="294561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561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416666666666663"/>
          <c:y val="0.52777777777777779"/>
          <c:w val="0.12708333333333333"/>
          <c:h val="8.333333333333332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2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cat>
            <c:strRef>
              <c:f>(Yhteensä!$A$14:$C$14,Yhteensä!$E$14)</c:f>
              <c:strCache>
                <c:ptCount val="4"/>
                <c:pt idx="0">
                  <c:v>Kuormaus</c:v>
                </c:pt>
                <c:pt idx="1">
                  <c:v>Siirto</c:v>
                </c:pt>
                <c:pt idx="2">
                  <c:v>Levitys</c:v>
                </c:pt>
                <c:pt idx="3">
                  <c:v>kokonaisaika</c:v>
                </c:pt>
              </c:strCache>
            </c:strRef>
          </c:cat>
          <c:val>
            <c:numRef>
              <c:f>(Yhteensä!$A$15:$C$15,Yhteensä!$E$15)</c:f>
              <c:numCache>
                <c:formatCode>0.0</c:formatCode>
                <c:ptCount val="4"/>
                <c:pt idx="0">
                  <c:v>9.5833333333333339</c:v>
                </c:pt>
                <c:pt idx="1">
                  <c:v>8</c:v>
                </c:pt>
                <c:pt idx="2">
                  <c:v>12.5</c:v>
                </c:pt>
                <c:pt idx="3">
                  <c:v>30.083333333333332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042136"/>
        <c:axId val="292041744"/>
      </c:barChart>
      <c:catAx>
        <c:axId val="292042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2041744"/>
        <c:crosses val="autoZero"/>
        <c:auto val="1"/>
        <c:lblAlgn val="ctr"/>
        <c:lblOffset val="100"/>
        <c:noMultiLvlLbl val="0"/>
      </c:catAx>
      <c:valAx>
        <c:axId val="29204174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92042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4242335154036"/>
          <c:y val="0.33113874558783596"/>
          <c:w val="0.1712645153060722"/>
          <c:h val="0.33113883713690528"/>
        </c:manualLayout>
      </c:layout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trlProps/ctrlProp1.xml><?xml version="1.0" encoding="utf-8"?>
<formControlPr xmlns="http://schemas.microsoft.com/office/spreadsheetml/2009/9/main" objectType="Scroll" dx="16" fmlaLink="'Lietteen kuljetus'!$B$7" horiz="1" max="100" page="10"/>
</file>

<file path=xl/ctrlProps/ctrlProp10.xml><?xml version="1.0" encoding="utf-8"?>
<formControlPr xmlns="http://schemas.microsoft.com/office/spreadsheetml/2009/9/main" objectType="Drop" dropStyle="combo" dx="16" fmlaLink="Yhteensä!$E$19" fmlaRange="Yhteensä!$B$19:$C$21" noThreeD="1" sel="3" val="0"/>
</file>

<file path=xl/ctrlProps/ctrlProp11.xml><?xml version="1.0" encoding="utf-8"?>
<formControlPr xmlns="http://schemas.microsoft.com/office/spreadsheetml/2009/9/main" objectType="Drop" dropStyle="combo" dx="16" fmlaLink="Yhteensä!$M$19" fmlaRange="Yhteensä!$I$19:$J$20" noThreeD="1" sel="1" val="0"/>
</file>

<file path=xl/ctrlProps/ctrlProp2.xml><?xml version="1.0" encoding="utf-8"?>
<formControlPr xmlns="http://schemas.microsoft.com/office/spreadsheetml/2009/9/main" objectType="Scroll" dx="16" fmlaLink="'Vaunun täyttö'!$F$3" horiz="1" max="100" min="1" page="10" val="15"/>
</file>

<file path=xl/ctrlProps/ctrlProp3.xml><?xml version="1.0" encoding="utf-8"?>
<formControlPr xmlns="http://schemas.microsoft.com/office/spreadsheetml/2009/9/main" objectType="Scroll" dx="16" fmlaLink="'Lietteen kuljetus'!$D$7" horiz="1" max="100" min="1" page="10" val="25"/>
</file>

<file path=xl/ctrlProps/ctrlProp4.xml><?xml version="1.0" encoding="utf-8"?>
<formControlPr xmlns="http://schemas.microsoft.com/office/spreadsheetml/2009/9/main" objectType="Scroll" dx="16" fmlaLink="'Lietteen levitys'!$C$7" horiz="1" max="100" min="1" page="10" val="30"/>
</file>

<file path=xl/ctrlProps/ctrlProp5.xml><?xml version="1.0" encoding="utf-8"?>
<formControlPr xmlns="http://schemas.microsoft.com/office/spreadsheetml/2009/9/main" objectType="Scroll" dx="16" fmlaLink="'Vaunun täyttö'!$D$7" horiz="1" max="20" min="1" page="10" val="4"/>
</file>

<file path=xl/ctrlProps/ctrlProp6.xml><?xml version="1.0" encoding="utf-8"?>
<formControlPr xmlns="http://schemas.microsoft.com/office/spreadsheetml/2009/9/main" objectType="Scroll" dx="16" fmlaLink="$L$32" horiz="1" max="100" page="10" val="20"/>
</file>

<file path=xl/ctrlProps/ctrlProp7.xml><?xml version="1.0" encoding="utf-8"?>
<formControlPr xmlns="http://schemas.microsoft.com/office/spreadsheetml/2009/9/main" objectType="Scroll" dx="16" fmlaLink="'Lietteen levitys'!$E$7" horiz="1" max="100" page="10" val="50"/>
</file>

<file path=xl/ctrlProps/ctrlProp8.xml><?xml version="1.0" encoding="utf-8"?>
<formControlPr xmlns="http://schemas.microsoft.com/office/spreadsheetml/2009/9/main" objectType="Scroll" dx="16" fmlaLink="'Lietteen levitys'!$D$7" horiz="1" max="10" page="10" val="2"/>
</file>

<file path=xl/ctrlProps/ctrlProp9.xml><?xml version="1.0" encoding="utf-8"?>
<formControlPr xmlns="http://schemas.microsoft.com/office/spreadsheetml/2009/9/main" objectType="Scroll" dx="16" fmlaLink="$P$32" horiz="1" max="250" page="10" val="9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6</xdr:row>
      <xdr:rowOff>171450</xdr:rowOff>
    </xdr:from>
    <xdr:to>
      <xdr:col>18</xdr:col>
      <xdr:colOff>476250</xdr:colOff>
      <xdr:row>21</xdr:row>
      <xdr:rowOff>57150</xdr:rowOff>
    </xdr:to>
    <xdr:graphicFrame macro="">
      <xdr:nvGraphicFramePr>
        <xdr:cNvPr id="7201" name="Kaavi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504825</xdr:colOff>
      <xdr:row>51</xdr:row>
      <xdr:rowOff>152400</xdr:rowOff>
    </xdr:from>
    <xdr:to>
      <xdr:col>14</xdr:col>
      <xdr:colOff>419100</xdr:colOff>
      <xdr:row>54</xdr:row>
      <xdr:rowOff>123825</xdr:rowOff>
    </xdr:to>
    <xdr:pic>
      <xdr:nvPicPr>
        <xdr:cNvPr id="7202" name="Kuva 10" descr="https://reppu.savonia.fi/oikopolkuja/logot-ja-pohjat/Logot/SAVONIA_logo+amk_rgb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10425" y="10534650"/>
          <a:ext cx="20097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371475</xdr:colOff>
      <xdr:row>51</xdr:row>
      <xdr:rowOff>142875</xdr:rowOff>
    </xdr:from>
    <xdr:to>
      <xdr:col>23</xdr:col>
      <xdr:colOff>47625</xdr:colOff>
      <xdr:row>54</xdr:row>
      <xdr:rowOff>104775</xdr:rowOff>
    </xdr:to>
    <xdr:pic>
      <xdr:nvPicPr>
        <xdr:cNvPr id="7203" name="Kuva 12" descr="http://rekka.savonia.fi/templates/savonia-etusivu/images/EMR-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01500" y="10525125"/>
          <a:ext cx="27241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85725</xdr:colOff>
      <xdr:row>0</xdr:row>
      <xdr:rowOff>323850</xdr:rowOff>
    </xdr:from>
    <xdr:to>
      <xdr:col>22</xdr:col>
      <xdr:colOff>180975</xdr:colOff>
      <xdr:row>2</xdr:row>
      <xdr:rowOff>133350</xdr:rowOff>
    </xdr:to>
    <xdr:pic>
      <xdr:nvPicPr>
        <xdr:cNvPr id="7204" name="Kuva 14" descr="REKK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715750" y="323850"/>
          <a:ext cx="2533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609600</xdr:colOff>
      <xdr:row>51</xdr:row>
      <xdr:rowOff>142875</xdr:rowOff>
    </xdr:from>
    <xdr:to>
      <xdr:col>18</xdr:col>
      <xdr:colOff>161925</xdr:colOff>
      <xdr:row>54</xdr:row>
      <xdr:rowOff>66675</xdr:rowOff>
    </xdr:to>
    <xdr:pic>
      <xdr:nvPicPr>
        <xdr:cNvPr id="7205" name="Kuva 16" descr="http://www.ely-keskus.fi/fi/ELYkeskukset/varsinaissuomenely/Tehtavatjatoiminta/PublishingImages/LogoPankki/VS_ELY_logo250pix.gif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410700" y="10525125"/>
          <a:ext cx="23812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4</xdr:col>
          <xdr:colOff>590550</xdr:colOff>
          <xdr:row>9</xdr:row>
          <xdr:rowOff>180975</xdr:rowOff>
        </xdr:to>
        <xdr:sp macro="" textlink="">
          <xdr:nvSpPr>
            <xdr:cNvPr id="7179" name="Scroll Bar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5</xdr:col>
          <xdr:colOff>0</xdr:colOff>
          <xdr:row>14</xdr:row>
          <xdr:rowOff>9525</xdr:rowOff>
        </xdr:to>
        <xdr:sp macro="" textlink="">
          <xdr:nvSpPr>
            <xdr:cNvPr id="7180" name="Scroll Bar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7181" name="Scroll Bar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9525</xdr:rowOff>
        </xdr:from>
        <xdr:to>
          <xdr:col>5</xdr:col>
          <xdr:colOff>19050</xdr:colOff>
          <xdr:row>21</xdr:row>
          <xdr:rowOff>171450</xdr:rowOff>
        </xdr:to>
        <xdr:sp macro="" textlink="">
          <xdr:nvSpPr>
            <xdr:cNvPr id="7182" name="Scroll Bar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0</xdr:rowOff>
        </xdr:from>
        <xdr:to>
          <xdr:col>5</xdr:col>
          <xdr:colOff>0</xdr:colOff>
          <xdr:row>33</xdr:row>
          <xdr:rowOff>171450</xdr:rowOff>
        </xdr:to>
        <xdr:sp macro="" textlink="">
          <xdr:nvSpPr>
            <xdr:cNvPr id="7184" name="Scroll Bar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9525</xdr:rowOff>
        </xdr:from>
        <xdr:to>
          <xdr:col>5</xdr:col>
          <xdr:colOff>9525</xdr:colOff>
          <xdr:row>37</xdr:row>
          <xdr:rowOff>171450</xdr:rowOff>
        </xdr:to>
        <xdr:sp macro="" textlink="">
          <xdr:nvSpPr>
            <xdr:cNvPr id="7185" name="Scroll Bar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38100</xdr:rowOff>
        </xdr:from>
        <xdr:to>
          <xdr:col>4</xdr:col>
          <xdr:colOff>590550</xdr:colOff>
          <xdr:row>30</xdr:row>
          <xdr:rowOff>9525</xdr:rowOff>
        </xdr:to>
        <xdr:sp macro="" textlink="">
          <xdr:nvSpPr>
            <xdr:cNvPr id="7186" name="Scroll Bar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0</xdr:rowOff>
        </xdr:from>
        <xdr:to>
          <xdr:col>5</xdr:col>
          <xdr:colOff>28575</xdr:colOff>
          <xdr:row>25</xdr:row>
          <xdr:rowOff>161925</xdr:rowOff>
        </xdr:to>
        <xdr:sp macro="" textlink="">
          <xdr:nvSpPr>
            <xdr:cNvPr id="7187" name="Scroll Bar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9525</xdr:rowOff>
        </xdr:from>
        <xdr:to>
          <xdr:col>5</xdr:col>
          <xdr:colOff>0</xdr:colOff>
          <xdr:row>41</xdr:row>
          <xdr:rowOff>171450</xdr:rowOff>
        </xdr:to>
        <xdr:sp macro="" textlink="">
          <xdr:nvSpPr>
            <xdr:cNvPr id="7188" name="Scroll Bar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5</xdr:row>
          <xdr:rowOff>9525</xdr:rowOff>
        </xdr:from>
        <xdr:to>
          <xdr:col>5</xdr:col>
          <xdr:colOff>523875</xdr:colOff>
          <xdr:row>5</xdr:row>
          <xdr:rowOff>247650</xdr:rowOff>
        </xdr:to>
        <xdr:sp macro="" textlink="">
          <xdr:nvSpPr>
            <xdr:cNvPr id="7189" name="Drop Down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552450</xdr:colOff>
          <xdr:row>5</xdr:row>
          <xdr:rowOff>57150</xdr:rowOff>
        </xdr:from>
        <xdr:to>
          <xdr:col>13</xdr:col>
          <xdr:colOff>333375</xdr:colOff>
          <xdr:row>5</xdr:row>
          <xdr:rowOff>257175</xdr:rowOff>
        </xdr:to>
        <xdr:sp macro="" textlink="">
          <xdr:nvSpPr>
            <xdr:cNvPr id="7190" name="Drop Down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12</xdr:row>
      <xdr:rowOff>66675</xdr:rowOff>
    </xdr:from>
    <xdr:to>
      <xdr:col>13</xdr:col>
      <xdr:colOff>361950</xdr:colOff>
      <xdr:row>26</xdr:row>
      <xdr:rowOff>142875</xdr:rowOff>
    </xdr:to>
    <xdr:graphicFrame macro="">
      <xdr:nvGraphicFramePr>
        <xdr:cNvPr id="13313" name="Kaavi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0</xdr:row>
      <xdr:rowOff>28575</xdr:rowOff>
    </xdr:from>
    <xdr:to>
      <xdr:col>13</xdr:col>
      <xdr:colOff>600075</xdr:colOff>
      <xdr:row>1</xdr:row>
      <xdr:rowOff>152400</xdr:rowOff>
    </xdr:to>
    <xdr:pic>
      <xdr:nvPicPr>
        <xdr:cNvPr id="15361" name="Kuva 1" descr="REKK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28575"/>
          <a:ext cx="25241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9525</xdr:rowOff>
    </xdr:from>
    <xdr:to>
      <xdr:col>8</xdr:col>
      <xdr:colOff>266700</xdr:colOff>
      <xdr:row>15</xdr:row>
      <xdr:rowOff>104775</xdr:rowOff>
    </xdr:to>
    <xdr:graphicFrame macro="">
      <xdr:nvGraphicFramePr>
        <xdr:cNvPr id="15362" name="Kaavi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228600</xdr:colOff>
      <xdr:row>3</xdr:row>
      <xdr:rowOff>28575</xdr:rowOff>
    </xdr:from>
    <xdr:to>
      <xdr:col>13</xdr:col>
      <xdr:colOff>76200</xdr:colOff>
      <xdr:row>6</xdr:row>
      <xdr:rowOff>0</xdr:rowOff>
    </xdr:to>
    <xdr:pic>
      <xdr:nvPicPr>
        <xdr:cNvPr id="15363" name="Kuva 10" descr="https://reppu.savonia.fi/oikopolkuja/logot-ja-pohjat/Logot/SAVONIA_logo+amk_rgb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62625" y="733425"/>
          <a:ext cx="20097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276225</xdr:colOff>
      <xdr:row>7</xdr:row>
      <xdr:rowOff>38100</xdr:rowOff>
    </xdr:from>
    <xdr:to>
      <xdr:col>13</xdr:col>
      <xdr:colOff>495300</xdr:colOff>
      <xdr:row>9</xdr:row>
      <xdr:rowOff>152400</xdr:rowOff>
    </xdr:to>
    <xdr:pic>
      <xdr:nvPicPr>
        <xdr:cNvPr id="15364" name="Kuva 16" descr="http://www.ely-keskus.fi/fi/ELYkeskukset/varsinaissuomenely/Tehtavatjatoiminta/PublishingImages/LogoPankki/VS_ELY_logo250pix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10250" y="1504950"/>
          <a:ext cx="23812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190500</xdr:colOff>
      <xdr:row>10</xdr:row>
      <xdr:rowOff>180975</xdr:rowOff>
    </xdr:from>
    <xdr:to>
      <xdr:col>14</xdr:col>
      <xdr:colOff>142875</xdr:colOff>
      <xdr:row>13</xdr:row>
      <xdr:rowOff>142875</xdr:rowOff>
    </xdr:to>
    <xdr:pic>
      <xdr:nvPicPr>
        <xdr:cNvPr id="15365" name="Kuva 12" descr="http://rekka.savonia.fi/templates/savonia-etusivu/images/EMR-logo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24525" y="2219325"/>
          <a:ext cx="27241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1">
    <pageSetUpPr fitToPage="1"/>
  </sheetPr>
  <dimension ref="B1:V53"/>
  <sheetViews>
    <sheetView tabSelected="1" zoomScale="80" zoomScaleNormal="80" workbookViewId="0">
      <selection activeCell="T42" sqref="T42"/>
    </sheetView>
  </sheetViews>
  <sheetFormatPr defaultRowHeight="15" x14ac:dyDescent="0.25"/>
  <cols>
    <col min="1" max="5" width="9.140625" style="64"/>
    <col min="6" max="7" width="9.140625" style="65"/>
    <col min="8" max="11" width="9.140625" style="64"/>
    <col min="12" max="12" width="12" style="64" bestFit="1" customWidth="1"/>
    <col min="13" max="13" width="10.28515625" style="64" bestFit="1" customWidth="1"/>
    <col min="14" max="14" width="9.140625" style="64"/>
    <col min="15" max="15" width="10.5703125" style="64" bestFit="1" customWidth="1"/>
    <col min="16" max="16" width="11.5703125" style="64" customWidth="1"/>
    <col min="17" max="17" width="11.140625" style="64" customWidth="1"/>
    <col min="18" max="16384" width="9.140625" style="64"/>
  </cols>
  <sheetData>
    <row r="1" spans="2:16" ht="33.75" x14ac:dyDescent="0.75">
      <c r="B1" s="63" t="s">
        <v>55</v>
      </c>
    </row>
    <row r="2" spans="2:16" ht="25.5" x14ac:dyDescent="0.6">
      <c r="B2" s="66" t="s">
        <v>56</v>
      </c>
    </row>
    <row r="3" spans="2:16" ht="25.5" x14ac:dyDescent="0.6">
      <c r="B3" s="66" t="s">
        <v>57</v>
      </c>
    </row>
    <row r="4" spans="2:16" ht="25.5" x14ac:dyDescent="0.6">
      <c r="B4" s="67" t="s">
        <v>144</v>
      </c>
    </row>
    <row r="5" spans="2:16" ht="21" x14ac:dyDescent="0.5">
      <c r="B5" s="68" t="s">
        <v>91</v>
      </c>
      <c r="G5" s="69" t="s">
        <v>93</v>
      </c>
      <c r="L5" s="70" t="s">
        <v>96</v>
      </c>
      <c r="O5" s="70" t="s">
        <v>97</v>
      </c>
    </row>
    <row r="6" spans="2:16" ht="21" x14ac:dyDescent="0.5">
      <c r="B6" s="68"/>
      <c r="G6" s="119" t="str">
        <f>IF(Yhteensä!E19=1,"50",IF(Yhteensä!E19=2,"70",IF(Yhteensä!E19=3,"80")))</f>
        <v>80</v>
      </c>
      <c r="H6" s="70" t="s">
        <v>92</v>
      </c>
      <c r="O6" s="119" t="str">
        <f>IF(Yhteensä!M19=1,"100",IF(Yhteensä!M19=2,"50"))</f>
        <v>100</v>
      </c>
      <c r="P6" s="70" t="s">
        <v>92</v>
      </c>
    </row>
    <row r="7" spans="2:16" x14ac:dyDescent="0.25">
      <c r="B7" s="64" t="s">
        <v>139</v>
      </c>
      <c r="G7" s="97">
        <v>56</v>
      </c>
      <c r="H7" s="64" t="s">
        <v>130</v>
      </c>
    </row>
    <row r="8" spans="2:16" ht="15.75" thickBot="1" x14ac:dyDescent="0.3">
      <c r="B8" s="70" t="s">
        <v>29</v>
      </c>
    </row>
    <row r="9" spans="2:16" x14ac:dyDescent="0.25">
      <c r="H9" s="103" t="s">
        <v>36</v>
      </c>
      <c r="I9" s="86"/>
      <c r="J9" s="86"/>
      <c r="K9" s="90"/>
    </row>
    <row r="10" spans="2:16" x14ac:dyDescent="0.25">
      <c r="F10" s="100">
        <f>'Lietteen kuljetus'!B7</f>
        <v>1</v>
      </c>
      <c r="H10" s="104">
        <f>'Vaunun täyttö'!H7/60</f>
        <v>9.5833333333333339</v>
      </c>
      <c r="I10" s="70" t="s">
        <v>31</v>
      </c>
      <c r="K10" s="76"/>
    </row>
    <row r="11" spans="2:16" x14ac:dyDescent="0.25">
      <c r="H11" s="91"/>
      <c r="K11" s="76"/>
    </row>
    <row r="12" spans="2:16" ht="17.25" x14ac:dyDescent="0.25">
      <c r="B12" s="70" t="s">
        <v>71</v>
      </c>
      <c r="C12" s="70"/>
      <c r="H12" s="75" t="s">
        <v>30</v>
      </c>
      <c r="K12" s="76"/>
    </row>
    <row r="13" spans="2:16" x14ac:dyDescent="0.25">
      <c r="H13" s="104">
        <f>'Lietteen kuljetus'!H7/60</f>
        <v>8</v>
      </c>
      <c r="I13" s="70" t="s">
        <v>31</v>
      </c>
      <c r="K13" s="76"/>
    </row>
    <row r="14" spans="2:16" x14ac:dyDescent="0.25">
      <c r="F14" s="100">
        <f>'Vaunun täyttö'!F3</f>
        <v>15</v>
      </c>
      <c r="H14" s="91"/>
      <c r="K14" s="76"/>
    </row>
    <row r="15" spans="2:16" x14ac:dyDescent="0.25">
      <c r="H15" s="75" t="s">
        <v>37</v>
      </c>
      <c r="K15" s="76"/>
    </row>
    <row r="16" spans="2:16" x14ac:dyDescent="0.25">
      <c r="B16" s="70" t="s">
        <v>34</v>
      </c>
      <c r="H16" s="104">
        <f>'Lietteen levitys'!H7/60</f>
        <v>12.5</v>
      </c>
      <c r="I16" s="70" t="s">
        <v>31</v>
      </c>
      <c r="K16" s="76"/>
    </row>
    <row r="17" spans="2:19" ht="15.75" thickBot="1" x14ac:dyDescent="0.3">
      <c r="H17" s="93"/>
      <c r="I17" s="83"/>
      <c r="J17" s="83"/>
      <c r="K17" s="84"/>
    </row>
    <row r="18" spans="2:19" x14ac:dyDescent="0.25">
      <c r="F18" s="100">
        <f>'Lietteen kuljetus'!D7</f>
        <v>25</v>
      </c>
      <c r="H18" s="103" t="s">
        <v>149</v>
      </c>
      <c r="I18" s="86"/>
      <c r="J18" s="86"/>
      <c r="K18" s="90"/>
    </row>
    <row r="19" spans="2:19" x14ac:dyDescent="0.25">
      <c r="H19" s="106">
        <f>Yhteensä!J7</f>
        <v>30.083333333333332</v>
      </c>
      <c r="I19" s="70" t="s">
        <v>31</v>
      </c>
      <c r="K19" s="76"/>
    </row>
    <row r="20" spans="2:19" ht="18" thickBot="1" x14ac:dyDescent="0.3">
      <c r="B20" s="70" t="s">
        <v>66</v>
      </c>
      <c r="H20" s="105">
        <f>H24/H19</f>
        <v>49.86149584487535</v>
      </c>
      <c r="I20" s="83" t="s">
        <v>132</v>
      </c>
      <c r="J20" s="83"/>
      <c r="K20" s="84"/>
    </row>
    <row r="22" spans="2:19" x14ac:dyDescent="0.25">
      <c r="F22" s="100">
        <f>'Lietteen levitys'!C7</f>
        <v>30</v>
      </c>
      <c r="H22" s="70" t="s">
        <v>32</v>
      </c>
    </row>
    <row r="23" spans="2:19" ht="15.75" thickBot="1" x14ac:dyDescent="0.3">
      <c r="F23" s="64"/>
      <c r="H23" s="107">
        <f>'Lietteen levitys'!C7/'Lietteen kuljetus'!F3*'Lietteen kuljetus'!E7</f>
        <v>100</v>
      </c>
      <c r="I23" s="70" t="s">
        <v>33</v>
      </c>
    </row>
    <row r="24" spans="2:19" ht="18" thickBot="1" x14ac:dyDescent="0.3">
      <c r="B24" s="70" t="s">
        <v>72</v>
      </c>
      <c r="F24" s="64"/>
      <c r="H24" s="108">
        <f>H23*F14</f>
        <v>1500</v>
      </c>
      <c r="I24" s="70" t="s">
        <v>133</v>
      </c>
      <c r="L24" s="72" t="s">
        <v>119</v>
      </c>
      <c r="M24" s="73"/>
      <c r="N24" s="73"/>
      <c r="O24" s="73"/>
      <c r="P24" s="73"/>
      <c r="Q24" s="73"/>
      <c r="R24" s="73"/>
      <c r="S24" s="74"/>
    </row>
    <row r="25" spans="2:19" ht="17.25" x14ac:dyDescent="0.25">
      <c r="B25" s="70"/>
      <c r="F25" s="64"/>
      <c r="H25" s="70" t="s">
        <v>77</v>
      </c>
      <c r="L25" s="75" t="s">
        <v>147</v>
      </c>
      <c r="M25" s="70"/>
      <c r="N25" s="70"/>
      <c r="O25" s="70"/>
      <c r="P25" s="111">
        <f>H46*G6/100*H24*O6/100</f>
        <v>1560</v>
      </c>
      <c r="Q25" s="69" t="s">
        <v>69</v>
      </c>
      <c r="S25" s="76"/>
    </row>
    <row r="26" spans="2:19" x14ac:dyDescent="0.25">
      <c r="F26" s="100">
        <f>'Lietteen levitys'!D7</f>
        <v>2</v>
      </c>
      <c r="H26" s="98">
        <v>2500</v>
      </c>
      <c r="L26" s="75" t="s">
        <v>64</v>
      </c>
      <c r="M26" s="70"/>
      <c r="N26" s="70"/>
      <c r="O26" s="70"/>
      <c r="P26" s="112">
        <f>P25*H47</f>
        <v>2839.2</v>
      </c>
      <c r="Q26" s="69" t="s">
        <v>65</v>
      </c>
      <c r="S26" s="76"/>
    </row>
    <row r="27" spans="2:19" x14ac:dyDescent="0.25">
      <c r="H27" s="77" t="s">
        <v>108</v>
      </c>
      <c r="I27" s="78">
        <f>H26/F22</f>
        <v>83.333333333333329</v>
      </c>
      <c r="J27" s="64" t="s">
        <v>109</v>
      </c>
      <c r="L27" s="75" t="s">
        <v>148</v>
      </c>
      <c r="M27" s="70"/>
      <c r="N27" s="70"/>
      <c r="O27" s="70"/>
      <c r="P27" s="111">
        <f>M46*H24*M48</f>
        <v>900</v>
      </c>
      <c r="Q27" s="69" t="s">
        <v>75</v>
      </c>
      <c r="S27" s="76"/>
    </row>
    <row r="28" spans="2:19" x14ac:dyDescent="0.25">
      <c r="B28" s="70" t="s">
        <v>35</v>
      </c>
      <c r="H28" s="70" t="s">
        <v>98</v>
      </c>
      <c r="I28" s="69"/>
      <c r="J28" s="79" t="s">
        <v>110</v>
      </c>
      <c r="L28" s="75" t="s">
        <v>101</v>
      </c>
      <c r="P28" s="112">
        <f>P27*M47</f>
        <v>1800</v>
      </c>
      <c r="Q28" s="69" t="s">
        <v>76</v>
      </c>
      <c r="S28" s="76"/>
    </row>
    <row r="29" spans="2:19" x14ac:dyDescent="0.25">
      <c r="H29" s="70" t="s">
        <v>112</v>
      </c>
      <c r="L29" s="75" t="s">
        <v>102</v>
      </c>
      <c r="M29" s="70"/>
      <c r="N29" s="70"/>
      <c r="O29" s="70"/>
      <c r="P29" s="111">
        <f>R46*H24</f>
        <v>3150</v>
      </c>
      <c r="Q29" s="69" t="s">
        <v>75</v>
      </c>
      <c r="S29" s="76"/>
    </row>
    <row r="30" spans="2:19" x14ac:dyDescent="0.25">
      <c r="F30" s="100">
        <f>'Lietteen levitys'!E7</f>
        <v>50</v>
      </c>
      <c r="H30" s="98">
        <v>100</v>
      </c>
      <c r="I30" s="64" t="s">
        <v>7</v>
      </c>
      <c r="L30" s="75" t="s">
        <v>103</v>
      </c>
      <c r="P30" s="112">
        <f>R47*P29</f>
        <v>1323.0000000000002</v>
      </c>
      <c r="Q30" s="69" t="s">
        <v>76</v>
      </c>
      <c r="S30" s="76"/>
    </row>
    <row r="31" spans="2:19" x14ac:dyDescent="0.25">
      <c r="L31" s="80" t="s">
        <v>59</v>
      </c>
      <c r="P31" s="70" t="s">
        <v>81</v>
      </c>
      <c r="S31" s="76"/>
    </row>
    <row r="32" spans="2:19" ht="17.25" x14ac:dyDescent="0.25">
      <c r="B32" s="70" t="s">
        <v>146</v>
      </c>
      <c r="J32" s="81"/>
      <c r="L32" s="116">
        <v>20</v>
      </c>
      <c r="M32" s="70" t="s">
        <v>60</v>
      </c>
      <c r="P32" s="113">
        <v>90</v>
      </c>
      <c r="Q32" s="70" t="s">
        <v>78</v>
      </c>
      <c r="S32" s="76"/>
    </row>
    <row r="33" spans="2:22" x14ac:dyDescent="0.25">
      <c r="H33" s="69" t="s">
        <v>120</v>
      </c>
      <c r="L33" s="117">
        <f>L32*H13</f>
        <v>160</v>
      </c>
      <c r="M33" s="70" t="s">
        <v>61</v>
      </c>
      <c r="P33" s="114">
        <f>P32*H13</f>
        <v>720</v>
      </c>
      <c r="Q33" s="70" t="s">
        <v>61</v>
      </c>
      <c r="S33" s="76"/>
    </row>
    <row r="34" spans="2:22" ht="15.75" thickBot="1" x14ac:dyDescent="0.3">
      <c r="F34" s="100">
        <f>'Vaunun täyttö'!D7</f>
        <v>4</v>
      </c>
      <c r="G34" s="65" t="s">
        <v>111</v>
      </c>
      <c r="H34" s="109">
        <f>F14/F34+2</f>
        <v>5.75</v>
      </c>
      <c r="I34" s="64" t="s">
        <v>10</v>
      </c>
      <c r="L34" s="118">
        <f>L32*H19</f>
        <v>601.66666666666663</v>
      </c>
      <c r="M34" s="82" t="s">
        <v>62</v>
      </c>
      <c r="N34" s="83"/>
      <c r="O34" s="83"/>
      <c r="P34" s="115">
        <f>P32*H19</f>
        <v>2707.5</v>
      </c>
      <c r="Q34" s="82" t="s">
        <v>62</v>
      </c>
      <c r="R34" s="83"/>
      <c r="S34" s="84"/>
    </row>
    <row r="35" spans="2:22" ht="15.75" thickBot="1" x14ac:dyDescent="0.3">
      <c r="H35" s="64" t="s">
        <v>145</v>
      </c>
      <c r="Q35" s="83"/>
      <c r="R35" s="83"/>
    </row>
    <row r="36" spans="2:22" ht="16.5" thickBot="1" x14ac:dyDescent="0.3">
      <c r="B36" s="70" t="s">
        <v>67</v>
      </c>
      <c r="J36" s="122" t="s">
        <v>151</v>
      </c>
      <c r="K36" s="73"/>
      <c r="L36" s="73"/>
      <c r="M36" s="73"/>
      <c r="N36" s="73"/>
      <c r="O36" s="73"/>
      <c r="P36" s="73"/>
      <c r="Q36" s="83"/>
      <c r="R36" s="83"/>
      <c r="S36" s="73"/>
      <c r="T36" s="73"/>
      <c r="U36" s="73"/>
      <c r="V36" s="74"/>
    </row>
    <row r="37" spans="2:22" ht="18.75" x14ac:dyDescent="0.3">
      <c r="J37" s="125"/>
      <c r="K37" s="126" t="s">
        <v>83</v>
      </c>
      <c r="L37" s="85"/>
      <c r="M37" s="86"/>
      <c r="N37" s="87" t="s">
        <v>107</v>
      </c>
      <c r="O37" s="88"/>
      <c r="P37" s="86"/>
      <c r="Q37" s="123" t="s">
        <v>152</v>
      </c>
      <c r="S37" s="89" t="s">
        <v>106</v>
      </c>
      <c r="T37" s="85"/>
      <c r="U37" s="86"/>
      <c r="V37" s="90"/>
    </row>
    <row r="38" spans="2:22" ht="19.5" thickBot="1" x14ac:dyDescent="0.35">
      <c r="F38" s="100">
        <f>L32</f>
        <v>20</v>
      </c>
      <c r="G38" s="69" t="s">
        <v>73</v>
      </c>
      <c r="J38" s="91"/>
      <c r="K38" s="120">
        <f>P28+P26+P30</f>
        <v>5962.2</v>
      </c>
      <c r="L38" s="92" t="s">
        <v>80</v>
      </c>
      <c r="N38" s="121">
        <f>L34+P34</f>
        <v>3309.1666666666665</v>
      </c>
      <c r="O38" s="70" t="s">
        <v>82</v>
      </c>
      <c r="Q38" s="124">
        <f>G7*F30</f>
        <v>2800</v>
      </c>
      <c r="R38" s="123" t="s">
        <v>80</v>
      </c>
      <c r="S38" s="120">
        <f>K38-N38+Q38</f>
        <v>5453.0333333333328</v>
      </c>
      <c r="T38" s="92" t="s">
        <v>80</v>
      </c>
      <c r="V38" s="76"/>
    </row>
    <row r="39" spans="2:22" ht="15.75" thickBot="1" x14ac:dyDescent="0.3">
      <c r="J39" s="93" t="s">
        <v>134</v>
      </c>
      <c r="K39" s="83"/>
      <c r="L39" s="83"/>
      <c r="M39" s="83"/>
      <c r="N39" s="83" t="s">
        <v>140</v>
      </c>
      <c r="O39" s="83"/>
      <c r="P39" s="83"/>
      <c r="Q39" s="83"/>
      <c r="R39" s="83"/>
      <c r="S39" s="83" t="s">
        <v>135</v>
      </c>
      <c r="T39" s="83"/>
      <c r="U39" s="83"/>
      <c r="V39" s="84"/>
    </row>
    <row r="40" spans="2:22" x14ac:dyDescent="0.25">
      <c r="B40" s="70" t="s">
        <v>79</v>
      </c>
    </row>
    <row r="41" spans="2:22" x14ac:dyDescent="0.25">
      <c r="M41" s="70" t="s">
        <v>84</v>
      </c>
      <c r="R41" s="98">
        <v>400</v>
      </c>
      <c r="S41" s="70" t="s">
        <v>85</v>
      </c>
    </row>
    <row r="42" spans="2:22" x14ac:dyDescent="0.25">
      <c r="F42" s="100">
        <f>P32</f>
        <v>90</v>
      </c>
      <c r="M42" s="70" t="s">
        <v>129</v>
      </c>
      <c r="R42" s="98">
        <v>500</v>
      </c>
      <c r="S42" s="70" t="s">
        <v>131</v>
      </c>
    </row>
    <row r="43" spans="2:22" x14ac:dyDescent="0.25">
      <c r="M43" s="70" t="s">
        <v>86</v>
      </c>
      <c r="R43" s="111">
        <f>F30*R41*R42/1000</f>
        <v>10000</v>
      </c>
      <c r="S43" s="70" t="s">
        <v>80</v>
      </c>
    </row>
    <row r="44" spans="2:22" ht="18.75" x14ac:dyDescent="0.3">
      <c r="B44" s="92" t="s">
        <v>136</v>
      </c>
      <c r="F44" s="65" t="s">
        <v>138</v>
      </c>
    </row>
    <row r="45" spans="2:22" ht="18.75" x14ac:dyDescent="0.3">
      <c r="C45" s="71" t="s">
        <v>123</v>
      </c>
      <c r="D45" s="102">
        <v>1.4</v>
      </c>
      <c r="E45" s="69" t="s">
        <v>124</v>
      </c>
      <c r="F45" s="94" t="s">
        <v>125</v>
      </c>
      <c r="H45" s="92" t="s">
        <v>137</v>
      </c>
    </row>
    <row r="46" spans="2:22" x14ac:dyDescent="0.25">
      <c r="B46" s="94"/>
      <c r="C46" s="71" t="s">
        <v>121</v>
      </c>
      <c r="D46" s="102">
        <v>2.5</v>
      </c>
      <c r="E46" s="69" t="s">
        <v>124</v>
      </c>
      <c r="F46" s="94" t="s">
        <v>126</v>
      </c>
      <c r="H46" s="97">
        <v>1.3</v>
      </c>
      <c r="I46" s="70" t="s">
        <v>70</v>
      </c>
      <c r="M46" s="97">
        <v>0.8</v>
      </c>
      <c r="N46" s="69" t="s">
        <v>74</v>
      </c>
      <c r="R46" s="97">
        <v>2.1</v>
      </c>
      <c r="S46" s="69" t="s">
        <v>104</v>
      </c>
    </row>
    <row r="47" spans="2:22" x14ac:dyDescent="0.25">
      <c r="B47" s="94"/>
      <c r="C47" s="71" t="s">
        <v>122</v>
      </c>
      <c r="D47" s="102">
        <v>0.2</v>
      </c>
      <c r="E47" s="69" t="s">
        <v>124</v>
      </c>
      <c r="F47" s="94" t="s">
        <v>127</v>
      </c>
      <c r="H47" s="110">
        <f>H46*D45</f>
        <v>1.8199999999999998</v>
      </c>
      <c r="I47" s="69" t="s">
        <v>100</v>
      </c>
      <c r="M47" s="101">
        <f>M46*D46</f>
        <v>2</v>
      </c>
      <c r="N47" s="69" t="s">
        <v>99</v>
      </c>
      <c r="R47" s="101">
        <f>R46*D47</f>
        <v>0.42000000000000004</v>
      </c>
      <c r="S47" s="69" t="s">
        <v>105</v>
      </c>
    </row>
    <row r="48" spans="2:22" x14ac:dyDescent="0.25">
      <c r="B48" s="69" t="s">
        <v>128</v>
      </c>
      <c r="C48" s="94"/>
      <c r="D48" s="94"/>
      <c r="E48" s="94"/>
      <c r="F48" s="94"/>
      <c r="M48" s="99">
        <v>0.75</v>
      </c>
      <c r="N48" s="64" t="s">
        <v>141</v>
      </c>
    </row>
    <row r="49" spans="3:8" x14ac:dyDescent="0.25">
      <c r="E49" s="71"/>
      <c r="F49" s="95"/>
    </row>
    <row r="50" spans="3:8" x14ac:dyDescent="0.25">
      <c r="C50" s="70"/>
      <c r="D50" s="79"/>
    </row>
    <row r="51" spans="3:8" x14ac:dyDescent="0.25">
      <c r="E51" s="70"/>
    </row>
    <row r="53" spans="3:8" x14ac:dyDescent="0.25">
      <c r="H53" s="96"/>
    </row>
  </sheetData>
  <sheetProtection password="857A" sheet="1" objects="1" scenarios="1"/>
  <phoneticPr fontId="16" type="noConversion"/>
  <pageMargins left="0.7" right="0.7" top="0.75" bottom="0.75" header="0.3" footer="0.3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9" r:id="rId4" name="Scroll Bar 11">
              <controlPr locked="0" defaultSiz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4</xdr:col>
                    <xdr:colOff>590550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5" name="Scroll Bar 12">
              <controlPr locked="0" defaultSiz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6" name="Scroll Bar 13">
              <controlPr locked="0" defaultSiz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7" name="Scroll Bar 14">
              <controlPr locked="0" defaultSize="0" autoPict="0">
                <anchor moveWithCells="1">
                  <from>
                    <xdr:col>1</xdr:col>
                    <xdr:colOff>0</xdr:colOff>
                    <xdr:row>21</xdr:row>
                    <xdr:rowOff>9525</xdr:rowOff>
                  </from>
                  <to>
                    <xdr:col>5</xdr:col>
                    <xdr:colOff>19050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8" name="Scroll Bar 16">
              <controlPr locked="0" defaultSize="0" autoPict="0">
                <anchor moveWithCells="1">
                  <from>
                    <xdr:col>1</xdr:col>
                    <xdr:colOff>19050</xdr:colOff>
                    <xdr:row>33</xdr:row>
                    <xdr:rowOff>0</xdr:rowOff>
                  </from>
                  <to>
                    <xdr:col>5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9" name="Scroll Bar 17">
              <controlPr locked="0" defaultSize="0" autoPict="0">
                <anchor moveWithCells="1">
                  <from>
                    <xdr:col>1</xdr:col>
                    <xdr:colOff>19050</xdr:colOff>
                    <xdr:row>37</xdr:row>
                    <xdr:rowOff>9525</xdr:rowOff>
                  </from>
                  <to>
                    <xdr:col>5</xdr:col>
                    <xdr:colOff>9525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0" name="Scroll Bar 18">
              <controlPr locked="0" defaultSize="0" autoPict="0">
                <anchor moveWithCells="1">
                  <from>
                    <xdr:col>1</xdr:col>
                    <xdr:colOff>38100</xdr:colOff>
                    <xdr:row>29</xdr:row>
                    <xdr:rowOff>38100</xdr:rowOff>
                  </from>
                  <to>
                    <xdr:col>4</xdr:col>
                    <xdr:colOff>590550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1" name="Scroll Bar 19">
              <controlPr locked="0" defaultSize="0" autoPict="0">
                <anchor moveWithCells="1">
                  <from>
                    <xdr:col>1</xdr:col>
                    <xdr:colOff>9525</xdr:colOff>
                    <xdr:row>25</xdr:row>
                    <xdr:rowOff>0</xdr:rowOff>
                  </from>
                  <to>
                    <xdr:col>5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2" name="Scroll Bar 20">
              <controlPr locked="0" defaultSize="0" autoPict="0">
                <anchor moveWithCells="1">
                  <from>
                    <xdr:col>1</xdr:col>
                    <xdr:colOff>0</xdr:colOff>
                    <xdr:row>41</xdr:row>
                    <xdr:rowOff>9525</xdr:rowOff>
                  </from>
                  <to>
                    <xdr:col>5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3" name="Drop Down 21">
              <controlPr locked="0" defaultSize="0" autoLine="0" autoPict="0">
                <anchor moveWithCells="1">
                  <from>
                    <xdr:col>0</xdr:col>
                    <xdr:colOff>571500</xdr:colOff>
                    <xdr:row>5</xdr:row>
                    <xdr:rowOff>9525</xdr:rowOff>
                  </from>
                  <to>
                    <xdr:col>5</xdr:col>
                    <xdr:colOff>523875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4" name="Drop Down 22">
              <controlPr locked="0" defaultSize="0" autoLine="0" autoPict="0">
                <anchor moveWithCells="1">
                  <from>
                    <xdr:col>10</xdr:col>
                    <xdr:colOff>552450</xdr:colOff>
                    <xdr:row>5</xdr:row>
                    <xdr:rowOff>57150</xdr:rowOff>
                  </from>
                  <to>
                    <xdr:col>13</xdr:col>
                    <xdr:colOff>333375</xdr:colOff>
                    <xdr:row>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2"/>
  <dimension ref="A1:K71"/>
  <sheetViews>
    <sheetView workbookViewId="0">
      <selection activeCell="G7" sqref="G7"/>
    </sheetView>
  </sheetViews>
  <sheetFormatPr defaultRowHeight="15" x14ac:dyDescent="0.25"/>
  <cols>
    <col min="1" max="2" width="9.140625" style="5"/>
    <col min="3" max="3" width="12.5703125" style="5" bestFit="1" customWidth="1"/>
    <col min="4" max="4" width="12.140625" style="5" bestFit="1" customWidth="1"/>
    <col min="5" max="5" width="9.140625" style="5"/>
    <col min="6" max="6" width="15.28515625" style="5" customWidth="1"/>
    <col min="7" max="7" width="13.28515625" style="5" customWidth="1"/>
    <col min="8" max="8" width="15" style="5" customWidth="1"/>
    <col min="9" max="9" width="13.140625" style="5" customWidth="1"/>
    <col min="10" max="16384" width="9.140625" style="5"/>
  </cols>
  <sheetData>
    <row r="1" spans="1:9" x14ac:dyDescent="0.25">
      <c r="A1" s="5" t="s">
        <v>19</v>
      </c>
    </row>
    <row r="2" spans="1:9" ht="18" thickBot="1" x14ac:dyDescent="0.3">
      <c r="F2" s="5" t="s">
        <v>17</v>
      </c>
    </row>
    <row r="3" spans="1:9" ht="15.75" thickBot="1" x14ac:dyDescent="0.3">
      <c r="D3" s="5" t="s">
        <v>40</v>
      </c>
      <c r="F3" s="9">
        <v>15</v>
      </c>
    </row>
    <row r="4" spans="1:9" x14ac:dyDescent="0.25">
      <c r="A4" s="5" t="s">
        <v>1</v>
      </c>
      <c r="B4" s="10" t="s">
        <v>2</v>
      </c>
      <c r="C4" s="10" t="s">
        <v>13</v>
      </c>
      <c r="D4" s="10" t="s">
        <v>41</v>
      </c>
      <c r="E4" s="10" t="s">
        <v>3</v>
      </c>
      <c r="F4" s="10" t="s">
        <v>4</v>
      </c>
      <c r="G4" s="10" t="s">
        <v>5</v>
      </c>
      <c r="H4" s="10" t="s">
        <v>20</v>
      </c>
    </row>
    <row r="5" spans="1:9" ht="17.25" x14ac:dyDescent="0.25">
      <c r="B5" s="10" t="s">
        <v>6</v>
      </c>
      <c r="C5" s="10" t="s">
        <v>14</v>
      </c>
      <c r="D5" s="10" t="s">
        <v>42</v>
      </c>
      <c r="E5" s="10" t="s">
        <v>7</v>
      </c>
      <c r="F5" s="13" t="s">
        <v>18</v>
      </c>
      <c r="G5" s="10" t="s">
        <v>8</v>
      </c>
      <c r="H5" s="10" t="s">
        <v>21</v>
      </c>
    </row>
    <row r="6" spans="1:9" x14ac:dyDescent="0.25">
      <c r="B6" s="10"/>
      <c r="C6" s="10"/>
      <c r="D6" s="10"/>
      <c r="E6" s="10"/>
      <c r="F6" s="14"/>
      <c r="G6" s="10"/>
      <c r="H6" s="10"/>
    </row>
    <row r="7" spans="1:9" x14ac:dyDescent="0.25">
      <c r="A7" s="7" t="s">
        <v>15</v>
      </c>
      <c r="B7" s="15">
        <v>28.8</v>
      </c>
      <c r="C7" s="16">
        <f>'Lietteen levitys'!C7</f>
        <v>30</v>
      </c>
      <c r="D7" s="16">
        <v>4</v>
      </c>
      <c r="E7" s="15">
        <f>'Lietteen levitys'!E7</f>
        <v>50</v>
      </c>
      <c r="F7" s="17">
        <f>C7/F3</f>
        <v>2</v>
      </c>
      <c r="G7" s="17">
        <f>F3/'Lannalevitykseen kuluva aika'!F34+2</f>
        <v>5.75</v>
      </c>
      <c r="H7" s="42">
        <f>G7*F7*E7</f>
        <v>575</v>
      </c>
      <c r="I7" s="40"/>
    </row>
    <row r="8" spans="1:9" s="30" customFormat="1" x14ac:dyDescent="0.25">
      <c r="A8" s="22"/>
      <c r="B8" s="23"/>
      <c r="C8" s="24"/>
      <c r="D8" s="24"/>
      <c r="E8" s="23"/>
      <c r="F8" s="25"/>
      <c r="G8" s="25"/>
      <c r="H8" s="26"/>
      <c r="I8" s="33"/>
    </row>
    <row r="9" spans="1:9" s="30" customFormat="1" x14ac:dyDescent="0.25">
      <c r="A9" s="22"/>
      <c r="B9" s="23"/>
      <c r="C9" s="24"/>
      <c r="D9" s="24"/>
      <c r="E9" s="23"/>
      <c r="F9" s="25"/>
      <c r="G9" s="25"/>
      <c r="H9" s="26"/>
      <c r="I9" s="33"/>
    </row>
    <row r="10" spans="1:9" s="30" customFormat="1" x14ac:dyDescent="0.25">
      <c r="A10" s="22"/>
      <c r="B10" s="23"/>
      <c r="C10" s="24"/>
      <c r="D10" s="24"/>
      <c r="E10" s="23"/>
      <c r="F10" s="25"/>
      <c r="G10" s="25"/>
      <c r="H10" s="26"/>
      <c r="I10" s="33"/>
    </row>
    <row r="11" spans="1:9" s="30" customFormat="1" x14ac:dyDescent="0.25">
      <c r="A11" s="22"/>
      <c r="B11" s="23"/>
      <c r="C11" s="24"/>
      <c r="D11" s="24"/>
      <c r="E11" s="23"/>
      <c r="F11" s="25"/>
      <c r="G11" s="25"/>
      <c r="H11" s="26"/>
      <c r="I11" s="33"/>
    </row>
    <row r="12" spans="1:9" s="30" customFormat="1" x14ac:dyDescent="0.25">
      <c r="A12" s="22"/>
      <c r="B12" s="23"/>
      <c r="C12" s="24"/>
      <c r="D12" s="24"/>
      <c r="E12" s="23"/>
      <c r="F12" s="25"/>
      <c r="G12" s="25"/>
      <c r="H12" s="26"/>
      <c r="I12" s="33"/>
    </row>
    <row r="13" spans="1:9" s="30" customFormat="1" x14ac:dyDescent="0.25">
      <c r="A13" s="22"/>
      <c r="B13" s="23"/>
      <c r="C13" s="24"/>
      <c r="D13" s="24"/>
      <c r="E13" s="23"/>
      <c r="F13" s="25"/>
      <c r="G13" s="25"/>
      <c r="H13" s="26"/>
      <c r="I13" s="33"/>
    </row>
    <row r="14" spans="1:9" s="30" customFormat="1" x14ac:dyDescent="0.25">
      <c r="A14" s="22"/>
      <c r="B14" s="23"/>
      <c r="C14" s="24"/>
      <c r="D14" s="24"/>
      <c r="E14" s="23"/>
      <c r="F14" s="31"/>
      <c r="G14" s="25"/>
      <c r="H14" s="26"/>
      <c r="I14" s="33"/>
    </row>
    <row r="15" spans="1:9" s="30" customFormat="1" x14ac:dyDescent="0.25">
      <c r="A15" s="22"/>
      <c r="B15" s="23"/>
      <c r="C15" s="24"/>
      <c r="D15" s="24"/>
      <c r="E15" s="23"/>
      <c r="F15" s="25"/>
      <c r="G15" s="25"/>
      <c r="H15" s="26"/>
      <c r="I15" s="33"/>
    </row>
    <row r="16" spans="1:9" s="30" customFormat="1" x14ac:dyDescent="0.25">
      <c r="A16" s="22"/>
      <c r="B16" s="23"/>
      <c r="C16" s="24"/>
      <c r="D16" s="24"/>
      <c r="E16" s="23"/>
      <c r="F16" s="25"/>
      <c r="G16" s="25"/>
      <c r="H16" s="26"/>
      <c r="I16" s="33"/>
    </row>
    <row r="17" spans="1:11" s="30" customFormat="1" x14ac:dyDescent="0.25">
      <c r="A17" s="22"/>
      <c r="B17" s="23"/>
      <c r="C17" s="24"/>
      <c r="D17" s="24"/>
      <c r="E17" s="23"/>
      <c r="F17" s="25"/>
      <c r="G17" s="25"/>
      <c r="H17" s="26"/>
      <c r="I17" s="33"/>
    </row>
    <row r="18" spans="1:11" s="30" customFormat="1" x14ac:dyDescent="0.25">
      <c r="A18" s="22"/>
      <c r="B18" s="23"/>
      <c r="C18" s="24"/>
      <c r="D18" s="24"/>
      <c r="E18" s="23"/>
      <c r="F18" s="25"/>
      <c r="G18" s="25"/>
      <c r="H18" s="26"/>
      <c r="I18" s="33"/>
    </row>
    <row r="19" spans="1:11" s="30" customFormat="1" x14ac:dyDescent="0.25">
      <c r="A19" s="22"/>
      <c r="B19" s="23"/>
      <c r="C19" s="24"/>
      <c r="D19" s="24"/>
      <c r="E19" s="23"/>
      <c r="F19" s="25"/>
      <c r="G19" s="25"/>
      <c r="H19" s="26"/>
      <c r="I19" s="33"/>
    </row>
    <row r="20" spans="1:11" s="30" customFormat="1" x14ac:dyDescent="0.25">
      <c r="A20" s="22"/>
      <c r="B20" s="23"/>
      <c r="C20" s="24"/>
      <c r="D20" s="24"/>
      <c r="E20" s="23"/>
      <c r="F20" s="25"/>
      <c r="G20" s="25"/>
      <c r="H20" s="26"/>
      <c r="I20" s="33"/>
    </row>
    <row r="21" spans="1:11" s="30" customFormat="1" x14ac:dyDescent="0.25">
      <c r="A21" s="22"/>
      <c r="B21" s="23"/>
      <c r="C21" s="24"/>
      <c r="D21" s="24"/>
      <c r="E21" s="23"/>
      <c r="F21" s="25"/>
      <c r="G21" s="25"/>
      <c r="H21" s="26"/>
      <c r="I21" s="33"/>
      <c r="K21" s="32"/>
    </row>
    <row r="22" spans="1:11" s="30" customFormat="1" x14ac:dyDescent="0.25">
      <c r="A22" s="22"/>
      <c r="B22" s="23"/>
      <c r="C22" s="24"/>
      <c r="D22" s="24"/>
      <c r="E22" s="23"/>
      <c r="F22" s="25"/>
      <c r="G22" s="25"/>
      <c r="H22" s="26"/>
      <c r="I22" s="33"/>
    </row>
    <row r="23" spans="1:11" s="30" customFormat="1" x14ac:dyDescent="0.25">
      <c r="A23" s="22"/>
      <c r="B23" s="23"/>
      <c r="C23" s="24"/>
      <c r="D23" s="24"/>
      <c r="E23" s="23"/>
      <c r="F23" s="25"/>
      <c r="G23" s="25"/>
      <c r="H23" s="26"/>
      <c r="I23" s="33"/>
    </row>
    <row r="24" spans="1:11" s="30" customFormat="1" x14ac:dyDescent="0.25">
      <c r="A24" s="22"/>
      <c r="B24" s="23"/>
      <c r="C24" s="24"/>
      <c r="D24" s="24"/>
      <c r="E24" s="23"/>
      <c r="F24" s="25"/>
      <c r="G24" s="25"/>
      <c r="H24" s="26"/>
      <c r="I24" s="33"/>
    </row>
    <row r="25" spans="1:11" s="30" customFormat="1" x14ac:dyDescent="0.25">
      <c r="A25" s="22"/>
      <c r="B25" s="23"/>
      <c r="C25" s="24"/>
      <c r="D25" s="24"/>
      <c r="E25" s="23"/>
      <c r="F25" s="25"/>
      <c r="G25" s="25"/>
      <c r="H25" s="26"/>
      <c r="I25" s="33"/>
    </row>
    <row r="26" spans="1:11" s="30" customFormat="1" x14ac:dyDescent="0.25">
      <c r="A26" s="22"/>
      <c r="B26" s="23"/>
      <c r="C26" s="24"/>
      <c r="D26" s="24"/>
      <c r="E26" s="23"/>
      <c r="F26" s="25"/>
      <c r="G26" s="25"/>
      <c r="H26" s="26"/>
      <c r="I26" s="33"/>
    </row>
    <row r="27" spans="1:11" s="30" customFormat="1" x14ac:dyDescent="0.25">
      <c r="A27" s="22"/>
      <c r="B27" s="23"/>
      <c r="C27" s="24"/>
      <c r="D27" s="24"/>
      <c r="E27" s="23"/>
      <c r="F27" s="25"/>
      <c r="G27" s="25"/>
      <c r="H27" s="26"/>
      <c r="I27" s="33"/>
    </row>
    <row r="28" spans="1:11" s="30" customFormat="1" x14ac:dyDescent="0.25">
      <c r="A28" s="22"/>
      <c r="B28" s="23"/>
      <c r="C28" s="24"/>
      <c r="D28" s="24"/>
      <c r="E28" s="23"/>
      <c r="F28" s="25"/>
      <c r="G28" s="25"/>
      <c r="H28" s="26"/>
      <c r="I28" s="33"/>
    </row>
    <row r="29" spans="1:11" s="30" customFormat="1" x14ac:dyDescent="0.25">
      <c r="A29" s="22"/>
      <c r="B29" s="23"/>
      <c r="C29" s="24"/>
      <c r="D29" s="24"/>
      <c r="E29" s="23"/>
      <c r="F29" s="25"/>
      <c r="G29" s="25"/>
      <c r="H29" s="26"/>
      <c r="I29" s="33"/>
    </row>
    <row r="30" spans="1:11" s="30" customFormat="1" x14ac:dyDescent="0.25">
      <c r="A30" s="22"/>
      <c r="B30" s="23"/>
      <c r="C30" s="24"/>
      <c r="D30" s="24"/>
      <c r="E30" s="23"/>
      <c r="F30" s="25"/>
      <c r="G30" s="25"/>
      <c r="H30" s="26"/>
      <c r="I30" s="33"/>
    </row>
    <row r="31" spans="1:11" s="30" customFormat="1" x14ac:dyDescent="0.25">
      <c r="A31" s="22"/>
      <c r="B31" s="23"/>
      <c r="C31" s="24"/>
      <c r="D31" s="24"/>
      <c r="E31" s="23"/>
      <c r="F31" s="25"/>
      <c r="G31" s="25"/>
      <c r="H31" s="26"/>
      <c r="I31" s="33"/>
    </row>
    <row r="32" spans="1:11" s="30" customFormat="1" x14ac:dyDescent="0.25">
      <c r="A32" s="22"/>
      <c r="B32" s="23"/>
      <c r="C32" s="24"/>
      <c r="D32" s="24"/>
      <c r="E32" s="23"/>
      <c r="F32" s="25"/>
      <c r="G32" s="25"/>
      <c r="H32" s="26"/>
      <c r="I32" s="33"/>
    </row>
    <row r="33" spans="1:9" s="30" customFormat="1" x14ac:dyDescent="0.25">
      <c r="A33" s="22"/>
      <c r="B33" s="23"/>
      <c r="C33" s="24"/>
      <c r="D33" s="24"/>
      <c r="E33" s="23"/>
      <c r="F33" s="25"/>
      <c r="G33" s="25"/>
      <c r="H33" s="26"/>
      <c r="I33" s="33"/>
    </row>
    <row r="34" spans="1:9" s="30" customFormat="1" x14ac:dyDescent="0.25">
      <c r="A34" s="22"/>
      <c r="B34" s="23"/>
      <c r="C34" s="24"/>
      <c r="D34" s="24"/>
      <c r="E34" s="23"/>
      <c r="F34" s="25"/>
      <c r="G34" s="25"/>
      <c r="H34" s="26"/>
      <c r="I34" s="33"/>
    </row>
    <row r="35" spans="1:9" s="30" customFormat="1" x14ac:dyDescent="0.25">
      <c r="A35" s="22"/>
      <c r="B35" s="23"/>
      <c r="C35" s="24"/>
      <c r="D35" s="24"/>
      <c r="E35" s="23"/>
      <c r="F35" s="25"/>
      <c r="G35" s="25"/>
      <c r="H35" s="26"/>
      <c r="I35" s="33"/>
    </row>
    <row r="36" spans="1:9" s="30" customFormat="1" x14ac:dyDescent="0.25">
      <c r="A36" s="22"/>
      <c r="B36" s="23"/>
      <c r="C36" s="24"/>
      <c r="D36" s="24"/>
      <c r="E36" s="23"/>
      <c r="F36" s="25"/>
      <c r="G36" s="25"/>
      <c r="H36" s="26"/>
      <c r="I36" s="33"/>
    </row>
    <row r="37" spans="1:9" s="30" customFormat="1" x14ac:dyDescent="0.25">
      <c r="A37" s="22"/>
      <c r="B37" s="23"/>
      <c r="C37" s="24"/>
      <c r="D37" s="24"/>
      <c r="E37" s="23"/>
      <c r="F37" s="25"/>
      <c r="G37" s="25"/>
      <c r="H37" s="26"/>
      <c r="I37" s="33"/>
    </row>
    <row r="38" spans="1:9" s="30" customFormat="1" x14ac:dyDescent="0.25">
      <c r="A38" s="22"/>
      <c r="B38" s="23"/>
      <c r="C38" s="24"/>
      <c r="D38" s="24"/>
      <c r="E38" s="23"/>
      <c r="F38" s="25"/>
      <c r="G38" s="25"/>
      <c r="H38" s="26"/>
      <c r="I38" s="33"/>
    </row>
    <row r="39" spans="1:9" s="30" customFormat="1" x14ac:dyDescent="0.25">
      <c r="A39" s="22"/>
      <c r="B39" s="23"/>
      <c r="C39" s="24"/>
      <c r="D39" s="24"/>
      <c r="E39" s="23"/>
      <c r="F39" s="25"/>
      <c r="G39" s="25"/>
      <c r="H39" s="26"/>
      <c r="I39" s="33"/>
    </row>
    <row r="40" spans="1:9" s="30" customFormat="1" x14ac:dyDescent="0.25">
      <c r="A40" s="22"/>
      <c r="B40" s="23"/>
      <c r="C40" s="24"/>
      <c r="D40" s="24"/>
      <c r="E40" s="23"/>
      <c r="F40" s="25"/>
      <c r="G40" s="25"/>
      <c r="H40" s="26"/>
      <c r="I40" s="33"/>
    </row>
    <row r="41" spans="1:9" s="30" customFormat="1" x14ac:dyDescent="0.25">
      <c r="A41" s="22"/>
      <c r="B41" s="23"/>
      <c r="C41" s="24"/>
      <c r="D41" s="24"/>
      <c r="E41" s="23"/>
      <c r="F41" s="25"/>
      <c r="G41" s="25"/>
      <c r="H41" s="26"/>
      <c r="I41" s="33"/>
    </row>
    <row r="42" spans="1:9" s="30" customFormat="1" x14ac:dyDescent="0.25">
      <c r="A42" s="22"/>
      <c r="B42" s="23"/>
      <c r="C42" s="24"/>
      <c r="D42" s="24"/>
      <c r="E42" s="23"/>
      <c r="F42" s="25"/>
      <c r="G42" s="25"/>
      <c r="H42" s="26"/>
      <c r="I42" s="33"/>
    </row>
    <row r="43" spans="1:9" s="30" customFormat="1" x14ac:dyDescent="0.25">
      <c r="A43" s="22"/>
      <c r="B43" s="23"/>
      <c r="C43" s="24"/>
      <c r="D43" s="24"/>
      <c r="E43" s="23"/>
      <c r="F43" s="25"/>
      <c r="G43" s="25"/>
      <c r="H43" s="26"/>
      <c r="I43" s="33"/>
    </row>
    <row r="44" spans="1:9" s="30" customFormat="1" x14ac:dyDescent="0.25">
      <c r="A44" s="22"/>
      <c r="B44" s="23"/>
      <c r="C44" s="24"/>
      <c r="D44" s="24"/>
      <c r="E44" s="23"/>
      <c r="F44" s="25"/>
      <c r="G44" s="25"/>
      <c r="H44" s="26"/>
      <c r="I44" s="33"/>
    </row>
    <row r="45" spans="1:9" s="30" customFormat="1" x14ac:dyDescent="0.25">
      <c r="A45" s="22"/>
      <c r="B45" s="23"/>
      <c r="C45" s="24"/>
      <c r="D45" s="24"/>
      <c r="E45" s="23"/>
      <c r="F45" s="25"/>
      <c r="G45" s="25"/>
      <c r="H45" s="26"/>
      <c r="I45" s="33"/>
    </row>
    <row r="46" spans="1:9" s="30" customFormat="1" x14ac:dyDescent="0.25">
      <c r="A46" s="22"/>
      <c r="B46" s="23"/>
      <c r="C46" s="24"/>
      <c r="D46" s="24"/>
      <c r="E46" s="23"/>
      <c r="F46" s="25"/>
      <c r="G46" s="25"/>
      <c r="H46" s="26"/>
      <c r="I46" s="33"/>
    </row>
    <row r="47" spans="1:9" s="30" customFormat="1" x14ac:dyDescent="0.25">
      <c r="A47" s="22"/>
      <c r="B47" s="23"/>
      <c r="C47" s="24"/>
      <c r="D47" s="24"/>
      <c r="E47" s="23"/>
      <c r="F47" s="25"/>
      <c r="G47" s="25"/>
      <c r="H47" s="26"/>
      <c r="I47" s="33"/>
    </row>
    <row r="48" spans="1:9" s="30" customFormat="1" x14ac:dyDescent="0.25">
      <c r="A48" s="22"/>
      <c r="B48" s="23"/>
      <c r="C48" s="24"/>
      <c r="D48" s="24"/>
      <c r="E48" s="23"/>
      <c r="F48" s="25"/>
      <c r="G48" s="25"/>
      <c r="H48" s="26"/>
      <c r="I48" s="33"/>
    </row>
    <row r="49" spans="1:9" s="30" customFormat="1" x14ac:dyDescent="0.25">
      <c r="A49" s="22"/>
      <c r="B49" s="23"/>
      <c r="C49" s="24"/>
      <c r="D49" s="24"/>
      <c r="E49" s="23"/>
      <c r="F49" s="25"/>
      <c r="G49" s="25"/>
      <c r="H49" s="26"/>
      <c r="I49" s="33"/>
    </row>
    <row r="50" spans="1:9" s="30" customFormat="1" x14ac:dyDescent="0.25">
      <c r="A50" s="22"/>
      <c r="B50" s="23"/>
      <c r="C50" s="24"/>
      <c r="D50" s="24"/>
      <c r="E50" s="23"/>
      <c r="F50" s="25"/>
      <c r="G50" s="25"/>
      <c r="H50" s="26"/>
      <c r="I50" s="33"/>
    </row>
    <row r="51" spans="1:9" s="30" customFormat="1" x14ac:dyDescent="0.25">
      <c r="A51" s="22"/>
      <c r="B51" s="23"/>
      <c r="C51" s="24"/>
      <c r="D51" s="24"/>
      <c r="E51" s="23"/>
      <c r="F51" s="25"/>
      <c r="G51" s="25"/>
      <c r="H51" s="26"/>
      <c r="I51" s="33"/>
    </row>
    <row r="52" spans="1:9" s="30" customFormat="1" x14ac:dyDescent="0.25">
      <c r="A52" s="22"/>
      <c r="B52" s="23"/>
      <c r="C52" s="24"/>
      <c r="D52" s="24"/>
      <c r="E52" s="23"/>
      <c r="F52" s="25"/>
      <c r="G52" s="25"/>
      <c r="H52" s="26"/>
      <c r="I52" s="33"/>
    </row>
    <row r="53" spans="1:9" s="30" customFormat="1" x14ac:dyDescent="0.25">
      <c r="A53" s="22"/>
      <c r="B53" s="23"/>
      <c r="C53" s="24"/>
      <c r="D53" s="24"/>
      <c r="E53" s="23"/>
      <c r="F53" s="25"/>
      <c r="G53" s="25"/>
      <c r="H53" s="26"/>
      <c r="I53" s="33"/>
    </row>
    <row r="54" spans="1:9" s="30" customFormat="1" x14ac:dyDescent="0.25">
      <c r="A54" s="22"/>
      <c r="B54" s="23"/>
      <c r="C54" s="24"/>
      <c r="D54" s="24"/>
      <c r="E54" s="23"/>
      <c r="F54" s="25"/>
      <c r="G54" s="25"/>
      <c r="H54" s="26"/>
      <c r="I54" s="33"/>
    </row>
    <row r="55" spans="1:9" s="30" customFormat="1" x14ac:dyDescent="0.25">
      <c r="A55" s="22"/>
      <c r="B55" s="23"/>
      <c r="C55" s="24"/>
      <c r="D55" s="24"/>
      <c r="E55" s="23"/>
      <c r="F55" s="25"/>
      <c r="G55" s="25"/>
      <c r="H55" s="26"/>
      <c r="I55" s="33"/>
    </row>
    <row r="56" spans="1:9" s="30" customFormat="1" x14ac:dyDescent="0.25">
      <c r="A56" s="22"/>
      <c r="B56" s="23"/>
      <c r="C56" s="24"/>
      <c r="D56" s="24"/>
      <c r="E56" s="23"/>
      <c r="F56" s="25"/>
      <c r="G56" s="25"/>
      <c r="H56" s="26"/>
      <c r="I56" s="33"/>
    </row>
    <row r="57" spans="1:9" s="30" customFormat="1" x14ac:dyDescent="0.25">
      <c r="A57" s="22"/>
      <c r="B57" s="23"/>
      <c r="C57" s="24"/>
      <c r="D57" s="24"/>
      <c r="E57" s="23"/>
      <c r="F57" s="25"/>
      <c r="G57" s="25"/>
      <c r="H57" s="26"/>
      <c r="I57" s="33"/>
    </row>
    <row r="58" spans="1:9" s="30" customFormat="1" x14ac:dyDescent="0.25">
      <c r="A58" s="22"/>
      <c r="B58" s="23"/>
      <c r="C58" s="24"/>
      <c r="D58" s="24"/>
      <c r="E58" s="23"/>
      <c r="F58" s="25"/>
      <c r="G58" s="25"/>
      <c r="H58" s="26"/>
      <c r="I58" s="33"/>
    </row>
    <row r="59" spans="1:9" s="30" customFormat="1" x14ac:dyDescent="0.25">
      <c r="A59" s="22"/>
      <c r="B59" s="23"/>
      <c r="C59" s="24"/>
      <c r="D59" s="24"/>
      <c r="E59" s="23"/>
      <c r="F59" s="25"/>
      <c r="G59" s="25"/>
      <c r="H59" s="26"/>
      <c r="I59" s="33"/>
    </row>
    <row r="60" spans="1:9" s="30" customFormat="1" x14ac:dyDescent="0.25">
      <c r="A60" s="22"/>
      <c r="B60" s="23"/>
      <c r="C60" s="24"/>
      <c r="D60" s="24"/>
      <c r="E60" s="23"/>
      <c r="F60" s="25"/>
      <c r="G60" s="25"/>
      <c r="H60" s="26"/>
      <c r="I60" s="33"/>
    </row>
    <row r="61" spans="1:9" s="30" customFormat="1" x14ac:dyDescent="0.25">
      <c r="A61" s="22"/>
      <c r="B61" s="23"/>
      <c r="C61" s="24"/>
      <c r="D61" s="24"/>
      <c r="E61" s="23"/>
      <c r="F61" s="25"/>
      <c r="G61" s="25"/>
      <c r="H61" s="26"/>
      <c r="I61" s="33"/>
    </row>
    <row r="62" spans="1:9" s="30" customFormat="1" x14ac:dyDescent="0.25">
      <c r="A62" s="22"/>
      <c r="B62" s="23"/>
      <c r="C62" s="24"/>
      <c r="D62" s="24"/>
      <c r="E62" s="23"/>
      <c r="F62" s="25"/>
      <c r="G62" s="25"/>
      <c r="H62" s="26"/>
      <c r="I62" s="33"/>
    </row>
    <row r="63" spans="1:9" s="30" customFormat="1" x14ac:dyDescent="0.25">
      <c r="A63" s="22"/>
      <c r="B63" s="23"/>
      <c r="C63" s="24"/>
      <c r="D63" s="24"/>
      <c r="E63" s="23"/>
      <c r="F63" s="25"/>
      <c r="G63" s="25"/>
      <c r="H63" s="26"/>
      <c r="I63" s="33"/>
    </row>
    <row r="64" spans="1:9" s="30" customFormat="1" x14ac:dyDescent="0.25">
      <c r="A64" s="22"/>
      <c r="B64" s="23"/>
      <c r="C64" s="24"/>
      <c r="D64" s="24"/>
      <c r="E64" s="23"/>
      <c r="F64" s="25"/>
      <c r="G64" s="25"/>
      <c r="H64" s="26"/>
      <c r="I64" s="33"/>
    </row>
    <row r="65" spans="1:9" s="30" customFormat="1" x14ac:dyDescent="0.25">
      <c r="A65" s="22"/>
      <c r="B65" s="23"/>
      <c r="C65" s="24"/>
      <c r="D65" s="24"/>
      <c r="E65" s="23"/>
      <c r="F65" s="25"/>
      <c r="G65" s="25"/>
      <c r="H65" s="26"/>
      <c r="I65" s="33"/>
    </row>
    <row r="66" spans="1:9" s="30" customFormat="1" x14ac:dyDescent="0.25"/>
    <row r="67" spans="1:9" s="30" customFormat="1" x14ac:dyDescent="0.25"/>
    <row r="68" spans="1:9" s="30" customFormat="1" x14ac:dyDescent="0.25">
      <c r="H68" s="41"/>
      <c r="I68" s="41"/>
    </row>
    <row r="69" spans="1:9" s="30" customFormat="1" x14ac:dyDescent="0.25"/>
    <row r="70" spans="1:9" s="30" customFormat="1" x14ac:dyDescent="0.25">
      <c r="B70" s="37"/>
      <c r="C70" s="37"/>
      <c r="D70" s="37"/>
      <c r="E70" s="37"/>
      <c r="F70" s="37"/>
      <c r="G70" s="37"/>
      <c r="H70" s="37"/>
      <c r="I70" s="37"/>
    </row>
    <row r="71" spans="1:9" s="30" customFormat="1" x14ac:dyDescent="0.25">
      <c r="B71" s="37"/>
      <c r="C71" s="37"/>
      <c r="D71" s="37"/>
      <c r="E71" s="37"/>
      <c r="F71" s="39"/>
      <c r="G71" s="37"/>
      <c r="H71" s="37"/>
      <c r="I71" s="37"/>
    </row>
  </sheetData>
  <phoneticPr fontId="16" type="noConversion"/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3"/>
  <dimension ref="A1:L92"/>
  <sheetViews>
    <sheetView workbookViewId="0">
      <selection activeCell="G7" sqref="G7"/>
    </sheetView>
  </sheetViews>
  <sheetFormatPr defaultRowHeight="15" x14ac:dyDescent="0.25"/>
  <cols>
    <col min="1" max="2" width="9.140625" style="5"/>
    <col min="3" max="3" width="12.5703125" style="5" bestFit="1" customWidth="1"/>
    <col min="4" max="4" width="12.140625" style="5" bestFit="1" customWidth="1"/>
    <col min="5" max="5" width="9.140625" style="5"/>
    <col min="6" max="6" width="15.28515625" style="5" customWidth="1"/>
    <col min="7" max="7" width="13.28515625" style="5" customWidth="1"/>
    <col min="8" max="8" width="15" style="5" customWidth="1"/>
    <col min="9" max="9" width="9.140625" style="5"/>
    <col min="10" max="10" width="12" style="5" bestFit="1" customWidth="1"/>
    <col min="11" max="16384" width="9.140625" style="5"/>
  </cols>
  <sheetData>
    <row r="1" spans="1:10" x14ac:dyDescent="0.25">
      <c r="A1" s="5" t="s">
        <v>0</v>
      </c>
    </row>
    <row r="2" spans="1:10" ht="18" thickBot="1" x14ac:dyDescent="0.3">
      <c r="F2" s="5" t="s">
        <v>17</v>
      </c>
    </row>
    <row r="3" spans="1:10" ht="15.75" thickBot="1" x14ac:dyDescent="0.3">
      <c r="F3" s="9">
        <f>'Vaunun täyttö'!F3</f>
        <v>15</v>
      </c>
    </row>
    <row r="4" spans="1:10" x14ac:dyDescent="0.25">
      <c r="A4" s="5" t="s">
        <v>1</v>
      </c>
      <c r="B4" s="10" t="s">
        <v>2</v>
      </c>
      <c r="C4" s="10" t="s">
        <v>13</v>
      </c>
      <c r="D4" s="10" t="s">
        <v>11</v>
      </c>
      <c r="E4" s="10" t="s">
        <v>3</v>
      </c>
      <c r="F4" s="10" t="s">
        <v>4</v>
      </c>
      <c r="G4" s="10" t="s">
        <v>5</v>
      </c>
      <c r="H4" s="10" t="s">
        <v>9</v>
      </c>
      <c r="J4" s="10" t="s">
        <v>16</v>
      </c>
    </row>
    <row r="5" spans="1:10" x14ac:dyDescent="0.25">
      <c r="B5" s="10" t="s">
        <v>6</v>
      </c>
      <c r="C5" s="10" t="s">
        <v>14</v>
      </c>
      <c r="D5" s="10" t="s">
        <v>12</v>
      </c>
      <c r="E5" s="10" t="s">
        <v>7</v>
      </c>
      <c r="F5" s="13" t="s">
        <v>18</v>
      </c>
      <c r="G5" s="10" t="s">
        <v>8</v>
      </c>
      <c r="H5" s="10" t="s">
        <v>10</v>
      </c>
    </row>
    <row r="6" spans="1:10" x14ac:dyDescent="0.25">
      <c r="B6" s="10"/>
      <c r="C6" s="10"/>
      <c r="D6" s="10"/>
      <c r="E6" s="10"/>
      <c r="F6" s="14"/>
      <c r="G6" s="10"/>
      <c r="H6" s="10"/>
    </row>
    <row r="7" spans="1:10" x14ac:dyDescent="0.25">
      <c r="A7" s="7" t="s">
        <v>15</v>
      </c>
      <c r="B7" s="15">
        <v>1</v>
      </c>
      <c r="C7" s="16">
        <f>'Lietteen levitys'!C7</f>
        <v>30</v>
      </c>
      <c r="D7" s="16">
        <v>25</v>
      </c>
      <c r="E7" s="15">
        <f>'Lietteen levitys'!E7</f>
        <v>50</v>
      </c>
      <c r="F7" s="17">
        <f>E7/($F$3/C7)</f>
        <v>100</v>
      </c>
      <c r="G7" s="18">
        <f>(2*B7)/D7*60</f>
        <v>4.8</v>
      </c>
      <c r="H7" s="18">
        <f>G7*F7</f>
        <v>480</v>
      </c>
      <c r="I7" s="40"/>
      <c r="J7" s="18">
        <f>C7*E7</f>
        <v>1500</v>
      </c>
    </row>
    <row r="8" spans="1:10" s="30" customFormat="1" x14ac:dyDescent="0.25">
      <c r="A8" s="22"/>
      <c r="B8" s="23"/>
      <c r="C8" s="24"/>
      <c r="D8" s="24"/>
      <c r="E8" s="23"/>
      <c r="F8" s="25"/>
      <c r="G8" s="26"/>
      <c r="H8" s="26"/>
      <c r="I8" s="33"/>
      <c r="J8" s="26"/>
    </row>
    <row r="9" spans="1:10" s="30" customFormat="1" x14ac:dyDescent="0.25">
      <c r="A9" s="22"/>
      <c r="B9" s="23"/>
      <c r="C9" s="24"/>
      <c r="D9" s="24"/>
      <c r="E9" s="23"/>
      <c r="F9" s="25"/>
      <c r="G9" s="26"/>
      <c r="H9" s="26"/>
      <c r="I9" s="33"/>
      <c r="J9" s="26"/>
    </row>
    <row r="10" spans="1:10" s="30" customFormat="1" x14ac:dyDescent="0.25">
      <c r="A10" s="22"/>
      <c r="B10" s="23"/>
      <c r="C10" s="24"/>
      <c r="D10" s="24"/>
      <c r="E10" s="23"/>
      <c r="F10" s="25"/>
      <c r="G10" s="26"/>
      <c r="H10" s="26"/>
      <c r="I10" s="33"/>
      <c r="J10" s="26"/>
    </row>
    <row r="11" spans="1:10" s="30" customFormat="1" x14ac:dyDescent="0.25">
      <c r="A11" s="22"/>
      <c r="B11" s="23"/>
      <c r="C11" s="24"/>
      <c r="D11" s="24"/>
      <c r="E11" s="23"/>
      <c r="F11" s="25"/>
      <c r="G11" s="26"/>
      <c r="H11" s="26"/>
      <c r="I11" s="33"/>
      <c r="J11" s="26"/>
    </row>
    <row r="12" spans="1:10" s="30" customFormat="1" x14ac:dyDescent="0.25">
      <c r="A12" s="22"/>
      <c r="B12" s="23"/>
      <c r="C12" s="24"/>
      <c r="D12" s="24"/>
      <c r="E12" s="23"/>
      <c r="F12" s="25"/>
      <c r="G12" s="26"/>
      <c r="H12" s="26"/>
      <c r="I12" s="33"/>
      <c r="J12" s="26"/>
    </row>
    <row r="13" spans="1:10" s="30" customFormat="1" x14ac:dyDescent="0.25">
      <c r="A13" s="22"/>
      <c r="B13" s="23"/>
      <c r="C13" s="24"/>
      <c r="D13" s="24"/>
      <c r="E13" s="23"/>
      <c r="F13" s="25"/>
      <c r="G13" s="26"/>
      <c r="H13" s="26"/>
      <c r="I13" s="33"/>
      <c r="J13" s="26"/>
    </row>
    <row r="14" spans="1:10" s="30" customFormat="1" x14ac:dyDescent="0.25">
      <c r="A14" s="22"/>
      <c r="B14" s="23"/>
      <c r="C14" s="24"/>
      <c r="D14" s="24"/>
      <c r="E14" s="23"/>
      <c r="F14" s="31"/>
      <c r="G14" s="26"/>
      <c r="H14" s="26"/>
      <c r="I14" s="33"/>
      <c r="J14" s="26"/>
    </row>
    <row r="15" spans="1:10" s="30" customFormat="1" x14ac:dyDescent="0.25">
      <c r="A15" s="22"/>
      <c r="B15" s="23"/>
      <c r="C15" s="24"/>
      <c r="D15" s="24"/>
      <c r="E15" s="23"/>
      <c r="F15" s="25"/>
      <c r="G15" s="26"/>
      <c r="H15" s="26"/>
      <c r="I15" s="33"/>
      <c r="J15" s="26"/>
    </row>
    <row r="16" spans="1:10" s="30" customFormat="1" x14ac:dyDescent="0.25">
      <c r="A16" s="22"/>
      <c r="B16" s="23"/>
      <c r="C16" s="24"/>
      <c r="D16" s="24"/>
      <c r="E16" s="23"/>
      <c r="F16" s="25"/>
      <c r="G16" s="26"/>
      <c r="H16" s="26"/>
      <c r="I16" s="33"/>
      <c r="J16" s="26"/>
    </row>
    <row r="17" spans="1:12" s="30" customFormat="1" x14ac:dyDescent="0.25">
      <c r="A17" s="22"/>
      <c r="B17" s="23"/>
      <c r="C17" s="24"/>
      <c r="D17" s="24"/>
      <c r="E17" s="23"/>
      <c r="F17" s="25"/>
      <c r="G17" s="26"/>
      <c r="H17" s="26"/>
      <c r="I17" s="33"/>
      <c r="J17" s="26"/>
    </row>
    <row r="18" spans="1:12" s="30" customFormat="1" x14ac:dyDescent="0.25">
      <c r="A18" s="22"/>
      <c r="B18" s="23"/>
      <c r="C18" s="24"/>
      <c r="D18" s="24"/>
      <c r="E18" s="23"/>
      <c r="F18" s="25"/>
      <c r="G18" s="26"/>
      <c r="H18" s="26"/>
      <c r="I18" s="33"/>
      <c r="J18" s="26"/>
    </row>
    <row r="19" spans="1:12" s="30" customFormat="1" x14ac:dyDescent="0.25">
      <c r="A19" s="22"/>
      <c r="B19" s="23"/>
      <c r="C19" s="24"/>
      <c r="D19" s="24"/>
      <c r="E19" s="23"/>
      <c r="F19" s="25"/>
      <c r="G19" s="26"/>
      <c r="H19" s="26"/>
      <c r="I19" s="33"/>
      <c r="J19" s="26"/>
    </row>
    <row r="20" spans="1:12" s="30" customFormat="1" x14ac:dyDescent="0.25">
      <c r="A20" s="22"/>
      <c r="B20" s="23"/>
      <c r="C20" s="24"/>
      <c r="D20" s="24"/>
      <c r="E20" s="23"/>
      <c r="F20" s="25"/>
      <c r="G20" s="26"/>
      <c r="H20" s="26"/>
      <c r="I20" s="33"/>
      <c r="J20" s="26"/>
    </row>
    <row r="21" spans="1:12" s="30" customFormat="1" x14ac:dyDescent="0.25">
      <c r="A21" s="22"/>
      <c r="B21" s="23"/>
      <c r="C21" s="24"/>
      <c r="D21" s="24"/>
      <c r="E21" s="23"/>
      <c r="F21" s="25"/>
      <c r="G21" s="26"/>
      <c r="H21" s="26"/>
      <c r="I21" s="33"/>
      <c r="J21" s="26"/>
      <c r="L21" s="32"/>
    </row>
    <row r="22" spans="1:12" s="30" customFormat="1" x14ac:dyDescent="0.25">
      <c r="A22" s="22"/>
      <c r="B22" s="23"/>
      <c r="C22" s="24"/>
      <c r="D22" s="24"/>
      <c r="E22" s="23"/>
      <c r="F22" s="25"/>
      <c r="G22" s="26"/>
      <c r="H22" s="26"/>
      <c r="I22" s="33"/>
      <c r="J22" s="26"/>
    </row>
    <row r="23" spans="1:12" s="30" customFormat="1" x14ac:dyDescent="0.25">
      <c r="A23" s="22"/>
      <c r="B23" s="23"/>
      <c r="C23" s="24"/>
      <c r="D23" s="24"/>
      <c r="E23" s="23"/>
      <c r="F23" s="25"/>
      <c r="G23" s="26"/>
      <c r="H23" s="26"/>
      <c r="I23" s="33"/>
      <c r="J23" s="26"/>
    </row>
    <row r="24" spans="1:12" s="30" customFormat="1" x14ac:dyDescent="0.25">
      <c r="A24" s="22"/>
      <c r="B24" s="23"/>
      <c r="C24" s="24"/>
      <c r="D24" s="24"/>
      <c r="E24" s="23"/>
      <c r="F24" s="25"/>
      <c r="G24" s="26"/>
      <c r="H24" s="26"/>
      <c r="I24" s="33"/>
      <c r="J24" s="26"/>
    </row>
    <row r="25" spans="1:12" s="30" customFormat="1" x14ac:dyDescent="0.25">
      <c r="A25" s="22"/>
      <c r="B25" s="23"/>
      <c r="C25" s="24"/>
      <c r="D25" s="24"/>
      <c r="E25" s="23"/>
      <c r="F25" s="25"/>
      <c r="G25" s="26"/>
      <c r="H25" s="26"/>
      <c r="I25" s="33"/>
      <c r="J25" s="26"/>
    </row>
    <row r="26" spans="1:12" s="30" customFormat="1" x14ac:dyDescent="0.25">
      <c r="A26" s="22"/>
      <c r="B26" s="23"/>
      <c r="C26" s="24"/>
      <c r="D26" s="24"/>
      <c r="E26" s="23"/>
      <c r="F26" s="25"/>
      <c r="G26" s="26"/>
      <c r="H26" s="26"/>
      <c r="I26" s="33"/>
      <c r="J26" s="26"/>
    </row>
    <row r="27" spans="1:12" s="30" customFormat="1" x14ac:dyDescent="0.25">
      <c r="A27" s="22"/>
      <c r="B27" s="23"/>
      <c r="C27" s="24"/>
      <c r="D27" s="24"/>
      <c r="E27" s="23"/>
      <c r="F27" s="25"/>
      <c r="G27" s="26"/>
      <c r="H27" s="26"/>
      <c r="I27" s="33"/>
      <c r="J27" s="26"/>
    </row>
    <row r="28" spans="1:12" s="30" customFormat="1" x14ac:dyDescent="0.25">
      <c r="A28" s="22"/>
      <c r="B28" s="23"/>
      <c r="C28" s="24"/>
      <c r="D28" s="24"/>
      <c r="E28" s="23"/>
      <c r="F28" s="25"/>
      <c r="G28" s="26"/>
      <c r="H28" s="26"/>
      <c r="I28" s="33"/>
      <c r="J28" s="26"/>
    </row>
    <row r="29" spans="1:12" s="30" customFormat="1" x14ac:dyDescent="0.25">
      <c r="A29" s="22"/>
      <c r="B29" s="23"/>
      <c r="C29" s="24"/>
      <c r="D29" s="24"/>
      <c r="E29" s="23"/>
      <c r="F29" s="25"/>
      <c r="G29" s="26"/>
      <c r="H29" s="26"/>
      <c r="I29" s="33"/>
      <c r="J29" s="26"/>
    </row>
    <row r="30" spans="1:12" s="30" customFormat="1" x14ac:dyDescent="0.25">
      <c r="A30" s="22"/>
      <c r="B30" s="23"/>
      <c r="C30" s="24"/>
      <c r="D30" s="24"/>
      <c r="E30" s="23"/>
      <c r="F30" s="25"/>
      <c r="G30" s="26"/>
      <c r="H30" s="26"/>
      <c r="I30" s="33"/>
      <c r="J30" s="26"/>
    </row>
    <row r="31" spans="1:12" s="30" customFormat="1" x14ac:dyDescent="0.25">
      <c r="A31" s="22"/>
      <c r="B31" s="23"/>
      <c r="C31" s="24"/>
      <c r="D31" s="24"/>
      <c r="E31" s="23"/>
      <c r="F31" s="25"/>
      <c r="G31" s="26"/>
      <c r="H31" s="26"/>
      <c r="I31" s="33"/>
      <c r="J31" s="26"/>
    </row>
    <row r="32" spans="1:12" s="30" customFormat="1" x14ac:dyDescent="0.25">
      <c r="A32" s="22"/>
      <c r="B32" s="23"/>
      <c r="C32" s="24"/>
      <c r="D32" s="24"/>
      <c r="E32" s="23"/>
      <c r="F32" s="25"/>
      <c r="G32" s="26"/>
      <c r="H32" s="26"/>
      <c r="I32" s="33"/>
      <c r="J32" s="26"/>
    </row>
    <row r="33" spans="1:10" s="30" customFormat="1" x14ac:dyDescent="0.25">
      <c r="A33" s="22"/>
      <c r="B33" s="23"/>
      <c r="C33" s="24"/>
      <c r="D33" s="24"/>
      <c r="E33" s="23"/>
      <c r="F33" s="25"/>
      <c r="G33" s="26"/>
      <c r="H33" s="26"/>
      <c r="I33" s="33"/>
      <c r="J33" s="26"/>
    </row>
    <row r="34" spans="1:10" s="30" customFormat="1" x14ac:dyDescent="0.25">
      <c r="A34" s="22"/>
      <c r="B34" s="23"/>
      <c r="C34" s="24"/>
      <c r="D34" s="24"/>
      <c r="E34" s="23"/>
      <c r="F34" s="25"/>
      <c r="G34" s="26"/>
      <c r="H34" s="26"/>
      <c r="I34" s="33"/>
      <c r="J34" s="26"/>
    </row>
    <row r="35" spans="1:10" s="30" customFormat="1" x14ac:dyDescent="0.25">
      <c r="A35" s="22"/>
      <c r="B35" s="23"/>
      <c r="C35" s="24"/>
      <c r="D35" s="24"/>
      <c r="E35" s="23"/>
      <c r="F35" s="25"/>
      <c r="G35" s="26"/>
      <c r="H35" s="26"/>
      <c r="I35" s="33"/>
      <c r="J35" s="26"/>
    </row>
    <row r="36" spans="1:10" s="30" customFormat="1" x14ac:dyDescent="0.25">
      <c r="A36" s="22"/>
      <c r="B36" s="23"/>
      <c r="C36" s="24"/>
      <c r="D36" s="24"/>
      <c r="E36" s="23"/>
      <c r="F36" s="25"/>
      <c r="G36" s="26"/>
      <c r="H36" s="26"/>
      <c r="I36" s="33"/>
      <c r="J36" s="26"/>
    </row>
    <row r="37" spans="1:10" s="30" customFormat="1" x14ac:dyDescent="0.25">
      <c r="A37" s="22"/>
      <c r="B37" s="23"/>
      <c r="C37" s="24"/>
      <c r="D37" s="24"/>
      <c r="E37" s="23"/>
      <c r="F37" s="25"/>
      <c r="G37" s="26"/>
      <c r="H37" s="26"/>
      <c r="I37" s="33"/>
      <c r="J37" s="26"/>
    </row>
    <row r="38" spans="1:10" s="30" customFormat="1" x14ac:dyDescent="0.25">
      <c r="A38" s="22"/>
      <c r="B38" s="23"/>
      <c r="C38" s="24"/>
      <c r="D38" s="24"/>
      <c r="E38" s="23"/>
      <c r="F38" s="25"/>
      <c r="G38" s="26"/>
      <c r="H38" s="26"/>
      <c r="I38" s="33"/>
      <c r="J38" s="26"/>
    </row>
    <row r="39" spans="1:10" s="30" customFormat="1" x14ac:dyDescent="0.25">
      <c r="A39" s="22"/>
      <c r="B39" s="23"/>
      <c r="C39" s="24"/>
      <c r="D39" s="24"/>
      <c r="E39" s="23"/>
      <c r="F39" s="25"/>
      <c r="G39" s="26"/>
      <c r="H39" s="26"/>
      <c r="I39" s="33"/>
      <c r="J39" s="26"/>
    </row>
    <row r="40" spans="1:10" s="30" customFormat="1" x14ac:dyDescent="0.25">
      <c r="A40" s="22"/>
      <c r="B40" s="23"/>
      <c r="C40" s="24"/>
      <c r="D40" s="24"/>
      <c r="E40" s="23"/>
      <c r="F40" s="25"/>
      <c r="G40" s="26"/>
      <c r="H40" s="26"/>
      <c r="I40" s="33"/>
      <c r="J40" s="26"/>
    </row>
    <row r="41" spans="1:10" s="30" customFormat="1" x14ac:dyDescent="0.25">
      <c r="A41" s="22"/>
      <c r="B41" s="23"/>
      <c r="C41" s="24"/>
      <c r="D41" s="24"/>
      <c r="E41" s="23"/>
      <c r="F41" s="25"/>
      <c r="G41" s="26"/>
      <c r="H41" s="26"/>
      <c r="I41" s="33"/>
      <c r="J41" s="26"/>
    </row>
    <row r="42" spans="1:10" s="30" customFormat="1" x14ac:dyDescent="0.25">
      <c r="A42" s="22"/>
      <c r="B42" s="23"/>
      <c r="C42" s="24"/>
      <c r="D42" s="24"/>
      <c r="E42" s="23"/>
      <c r="F42" s="25"/>
      <c r="G42" s="26"/>
      <c r="H42" s="26"/>
      <c r="I42" s="33"/>
      <c r="J42" s="26"/>
    </row>
    <row r="43" spans="1:10" s="30" customFormat="1" x14ac:dyDescent="0.25">
      <c r="A43" s="22"/>
      <c r="B43" s="23"/>
      <c r="C43" s="24"/>
      <c r="D43" s="24"/>
      <c r="E43" s="23"/>
      <c r="F43" s="25"/>
      <c r="G43" s="26"/>
      <c r="H43" s="26"/>
      <c r="I43" s="33"/>
      <c r="J43" s="26"/>
    </row>
    <row r="44" spans="1:10" s="30" customFormat="1" x14ac:dyDescent="0.25">
      <c r="A44" s="22"/>
      <c r="B44" s="23"/>
      <c r="C44" s="24"/>
      <c r="D44" s="24"/>
      <c r="E44" s="23"/>
      <c r="F44" s="25"/>
      <c r="G44" s="26"/>
      <c r="H44" s="26"/>
      <c r="I44" s="33"/>
      <c r="J44" s="26"/>
    </row>
    <row r="45" spans="1:10" s="30" customFormat="1" x14ac:dyDescent="0.25">
      <c r="A45" s="22"/>
      <c r="B45" s="23"/>
      <c r="C45" s="24"/>
      <c r="D45" s="24"/>
      <c r="E45" s="23"/>
      <c r="F45" s="25"/>
      <c r="G45" s="26"/>
      <c r="H45" s="26"/>
      <c r="I45" s="33"/>
      <c r="J45" s="26"/>
    </row>
    <row r="46" spans="1:10" s="30" customFormat="1" x14ac:dyDescent="0.25">
      <c r="A46" s="22"/>
      <c r="B46" s="23"/>
      <c r="C46" s="24"/>
      <c r="D46" s="24"/>
      <c r="E46" s="23"/>
      <c r="F46" s="25"/>
      <c r="G46" s="26"/>
      <c r="H46" s="26"/>
      <c r="I46" s="33"/>
      <c r="J46" s="26"/>
    </row>
    <row r="47" spans="1:10" s="30" customFormat="1" x14ac:dyDescent="0.25">
      <c r="A47" s="22"/>
      <c r="B47" s="23"/>
      <c r="C47" s="24"/>
      <c r="D47" s="24"/>
      <c r="E47" s="23"/>
      <c r="F47" s="25"/>
      <c r="G47" s="26"/>
      <c r="H47" s="26"/>
      <c r="I47" s="33"/>
      <c r="J47" s="26"/>
    </row>
    <row r="48" spans="1:10" s="30" customFormat="1" x14ac:dyDescent="0.25">
      <c r="A48" s="22"/>
      <c r="B48" s="23"/>
      <c r="C48" s="24"/>
      <c r="D48" s="24"/>
      <c r="E48" s="23"/>
      <c r="F48" s="25"/>
      <c r="G48" s="26"/>
      <c r="H48" s="26"/>
      <c r="I48" s="33"/>
      <c r="J48" s="26"/>
    </row>
    <row r="49" spans="1:10" s="30" customFormat="1" x14ac:dyDescent="0.25">
      <c r="A49" s="22"/>
      <c r="B49" s="23"/>
      <c r="C49" s="24"/>
      <c r="D49" s="24"/>
      <c r="E49" s="23"/>
      <c r="F49" s="25"/>
      <c r="G49" s="26"/>
      <c r="H49" s="26"/>
      <c r="I49" s="33"/>
      <c r="J49" s="26"/>
    </row>
    <row r="50" spans="1:10" s="30" customFormat="1" x14ac:dyDescent="0.25">
      <c r="A50" s="22"/>
      <c r="B50" s="23"/>
      <c r="C50" s="24"/>
      <c r="D50" s="24"/>
      <c r="E50" s="23"/>
      <c r="F50" s="25"/>
      <c r="G50" s="26"/>
      <c r="H50" s="26"/>
      <c r="I50" s="33"/>
      <c r="J50" s="26"/>
    </row>
    <row r="51" spans="1:10" s="30" customFormat="1" x14ac:dyDescent="0.25">
      <c r="A51" s="22"/>
      <c r="B51" s="23"/>
      <c r="C51" s="24"/>
      <c r="D51" s="24"/>
      <c r="E51" s="23"/>
      <c r="F51" s="25"/>
      <c r="G51" s="26"/>
      <c r="H51" s="26"/>
      <c r="I51" s="33"/>
      <c r="J51" s="26"/>
    </row>
    <row r="52" spans="1:10" s="30" customFormat="1" x14ac:dyDescent="0.25">
      <c r="A52" s="22"/>
      <c r="B52" s="23"/>
      <c r="C52" s="24"/>
      <c r="D52" s="24"/>
      <c r="E52" s="23"/>
      <c r="F52" s="25"/>
      <c r="G52" s="26"/>
      <c r="H52" s="26"/>
      <c r="I52" s="33"/>
      <c r="J52" s="26"/>
    </row>
    <row r="53" spans="1:10" s="30" customFormat="1" x14ac:dyDescent="0.25">
      <c r="A53" s="22"/>
      <c r="B53" s="23"/>
      <c r="C53" s="24"/>
      <c r="D53" s="24"/>
      <c r="E53" s="23"/>
      <c r="F53" s="25"/>
      <c r="G53" s="26"/>
      <c r="H53" s="26"/>
      <c r="I53" s="33"/>
      <c r="J53" s="26"/>
    </row>
    <row r="54" spans="1:10" s="30" customFormat="1" x14ac:dyDescent="0.25">
      <c r="A54" s="22"/>
      <c r="B54" s="23"/>
      <c r="C54" s="24"/>
      <c r="D54" s="24"/>
      <c r="E54" s="23"/>
      <c r="F54" s="25"/>
      <c r="G54" s="26"/>
      <c r="H54" s="26"/>
      <c r="I54" s="33"/>
      <c r="J54" s="26"/>
    </row>
    <row r="55" spans="1:10" s="30" customFormat="1" x14ac:dyDescent="0.25">
      <c r="A55" s="22"/>
      <c r="B55" s="23"/>
      <c r="C55" s="24"/>
      <c r="D55" s="24"/>
      <c r="E55" s="23"/>
      <c r="F55" s="25"/>
      <c r="G55" s="26"/>
      <c r="H55" s="26"/>
      <c r="I55" s="33"/>
      <c r="J55" s="26"/>
    </row>
    <row r="56" spans="1:10" s="30" customFormat="1" x14ac:dyDescent="0.25">
      <c r="A56" s="22"/>
      <c r="B56" s="23"/>
      <c r="C56" s="24"/>
      <c r="D56" s="24"/>
      <c r="E56" s="23"/>
      <c r="F56" s="25"/>
      <c r="G56" s="26"/>
      <c r="H56" s="26"/>
      <c r="I56" s="33"/>
      <c r="J56" s="26"/>
    </row>
    <row r="57" spans="1:10" s="30" customFormat="1" x14ac:dyDescent="0.25">
      <c r="A57" s="22"/>
      <c r="B57" s="23"/>
      <c r="C57" s="24"/>
      <c r="D57" s="24"/>
      <c r="E57" s="23"/>
      <c r="F57" s="25"/>
      <c r="G57" s="26"/>
      <c r="H57" s="26"/>
      <c r="I57" s="33"/>
      <c r="J57" s="26"/>
    </row>
    <row r="58" spans="1:10" s="30" customFormat="1" x14ac:dyDescent="0.25">
      <c r="A58" s="22"/>
      <c r="B58" s="23"/>
      <c r="C58" s="24"/>
      <c r="D58" s="24"/>
      <c r="E58" s="23"/>
      <c r="F58" s="25"/>
      <c r="G58" s="26"/>
      <c r="H58" s="26"/>
      <c r="I58" s="33"/>
      <c r="J58" s="26"/>
    </row>
    <row r="59" spans="1:10" s="30" customFormat="1" x14ac:dyDescent="0.25">
      <c r="A59" s="22"/>
      <c r="B59" s="23"/>
      <c r="C59" s="24"/>
      <c r="D59" s="24"/>
      <c r="E59" s="23"/>
      <c r="F59" s="25"/>
      <c r="G59" s="26"/>
      <c r="H59" s="26"/>
      <c r="I59" s="33"/>
      <c r="J59" s="26"/>
    </row>
    <row r="60" spans="1:10" s="30" customFormat="1" x14ac:dyDescent="0.25">
      <c r="A60" s="22"/>
      <c r="B60" s="23"/>
      <c r="C60" s="24"/>
      <c r="D60" s="24"/>
      <c r="E60" s="23"/>
      <c r="F60" s="25"/>
      <c r="G60" s="26"/>
      <c r="H60" s="26"/>
      <c r="I60" s="33"/>
      <c r="J60" s="26"/>
    </row>
    <row r="61" spans="1:10" s="30" customFormat="1" x14ac:dyDescent="0.25">
      <c r="A61" s="22"/>
      <c r="B61" s="23"/>
      <c r="C61" s="24"/>
      <c r="D61" s="24"/>
      <c r="E61" s="23"/>
      <c r="F61" s="25"/>
      <c r="G61" s="26"/>
      <c r="H61" s="26"/>
      <c r="I61" s="33"/>
      <c r="J61" s="26"/>
    </row>
    <row r="62" spans="1:10" s="30" customFormat="1" x14ac:dyDescent="0.25">
      <c r="A62" s="22"/>
      <c r="B62" s="23"/>
      <c r="C62" s="24"/>
      <c r="D62" s="24"/>
      <c r="E62" s="23"/>
      <c r="F62" s="25"/>
      <c r="G62" s="26"/>
      <c r="H62" s="26"/>
      <c r="I62" s="33"/>
      <c r="J62" s="26"/>
    </row>
    <row r="63" spans="1:10" s="30" customFormat="1" x14ac:dyDescent="0.25">
      <c r="A63" s="22"/>
      <c r="B63" s="23"/>
      <c r="C63" s="24"/>
      <c r="D63" s="24"/>
      <c r="E63" s="23"/>
      <c r="F63" s="25"/>
      <c r="G63" s="26"/>
      <c r="H63" s="26"/>
      <c r="I63" s="33"/>
      <c r="J63" s="26"/>
    </row>
    <row r="64" spans="1:10" s="30" customFormat="1" x14ac:dyDescent="0.25">
      <c r="A64" s="22"/>
      <c r="B64" s="23"/>
      <c r="C64" s="24"/>
      <c r="D64" s="24"/>
      <c r="E64" s="23"/>
      <c r="F64" s="25"/>
      <c r="G64" s="26"/>
      <c r="H64" s="26"/>
      <c r="I64" s="33"/>
      <c r="J64" s="26"/>
    </row>
    <row r="65" spans="1:10" s="30" customFormat="1" x14ac:dyDescent="0.25">
      <c r="A65" s="22"/>
      <c r="B65" s="23"/>
      <c r="C65" s="24"/>
      <c r="D65" s="24"/>
      <c r="E65" s="23"/>
      <c r="F65" s="25"/>
      <c r="G65" s="33"/>
      <c r="H65" s="26"/>
      <c r="I65" s="33"/>
      <c r="J65" s="26"/>
    </row>
    <row r="66" spans="1:10" s="30" customFormat="1" x14ac:dyDescent="0.25"/>
    <row r="67" spans="1:10" s="30" customFormat="1" x14ac:dyDescent="0.25"/>
    <row r="68" spans="1:10" s="30" customFormat="1" x14ac:dyDescent="0.25">
      <c r="H68" s="41"/>
      <c r="I68" s="41"/>
      <c r="J68" s="41"/>
    </row>
    <row r="69" spans="1:10" s="30" customFormat="1" x14ac:dyDescent="0.25"/>
    <row r="70" spans="1:10" s="30" customFormat="1" x14ac:dyDescent="0.25">
      <c r="B70" s="37"/>
      <c r="C70" s="37"/>
      <c r="D70" s="37"/>
      <c r="E70" s="37"/>
      <c r="F70" s="37"/>
      <c r="G70" s="37"/>
      <c r="H70" s="37"/>
      <c r="I70" s="37"/>
      <c r="J70" s="37"/>
    </row>
    <row r="71" spans="1:10" s="30" customFormat="1" x14ac:dyDescent="0.25">
      <c r="B71" s="37"/>
      <c r="C71" s="37"/>
      <c r="D71" s="37"/>
      <c r="E71" s="37"/>
      <c r="F71" s="37"/>
      <c r="G71" s="37"/>
      <c r="H71" s="37"/>
      <c r="I71" s="37"/>
    </row>
    <row r="72" spans="1:10" s="30" customFormat="1" x14ac:dyDescent="0.25"/>
    <row r="73" spans="1:10" s="30" customFormat="1" x14ac:dyDescent="0.25"/>
    <row r="74" spans="1:10" s="30" customFormat="1" x14ac:dyDescent="0.25"/>
    <row r="75" spans="1:10" s="30" customFormat="1" x14ac:dyDescent="0.25"/>
    <row r="76" spans="1:10" s="30" customFormat="1" x14ac:dyDescent="0.25"/>
    <row r="77" spans="1:10" s="30" customFormat="1" x14ac:dyDescent="0.25"/>
    <row r="78" spans="1:10" s="30" customFormat="1" x14ac:dyDescent="0.25"/>
    <row r="79" spans="1:10" s="30" customFormat="1" x14ac:dyDescent="0.25"/>
    <row r="80" spans="1:10" s="30" customFormat="1" x14ac:dyDescent="0.25"/>
    <row r="81" s="30" customFormat="1" x14ac:dyDescent="0.25"/>
    <row r="82" s="30" customFormat="1" x14ac:dyDescent="0.25"/>
    <row r="83" s="30" customFormat="1" x14ac:dyDescent="0.25"/>
    <row r="84" s="30" customFormat="1" x14ac:dyDescent="0.25"/>
    <row r="85" s="30" customFormat="1" x14ac:dyDescent="0.25"/>
    <row r="86" s="30" customFormat="1" x14ac:dyDescent="0.25"/>
    <row r="87" s="30" customFormat="1" x14ac:dyDescent="0.25"/>
    <row r="88" s="30" customFormat="1" x14ac:dyDescent="0.25"/>
    <row r="89" s="30" customFormat="1" x14ac:dyDescent="0.25"/>
    <row r="90" s="30" customFormat="1" x14ac:dyDescent="0.25"/>
    <row r="91" s="30" customFormat="1" x14ac:dyDescent="0.25"/>
    <row r="92" s="30" customFormat="1" x14ac:dyDescent="0.25"/>
  </sheetData>
  <dataConsolidate/>
  <phoneticPr fontId="16" type="noConversion"/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4"/>
  <dimension ref="A1:L71"/>
  <sheetViews>
    <sheetView workbookViewId="0">
      <selection activeCell="G7" sqref="G7"/>
    </sheetView>
  </sheetViews>
  <sheetFormatPr defaultRowHeight="15" x14ac:dyDescent="0.25"/>
  <cols>
    <col min="1" max="2" width="9.140625" style="5"/>
    <col min="3" max="3" width="12.5703125" style="5" bestFit="1" customWidth="1"/>
    <col min="4" max="4" width="12.140625" style="5" bestFit="1" customWidth="1"/>
    <col min="5" max="5" width="9.140625" style="5"/>
    <col min="6" max="6" width="15.28515625" style="5" hidden="1" customWidth="1"/>
    <col min="7" max="7" width="13.28515625" style="5" customWidth="1"/>
    <col min="8" max="8" width="15" style="5" customWidth="1"/>
    <col min="9" max="9" width="12.28515625" style="5" customWidth="1"/>
    <col min="10" max="10" width="12" style="5" hidden="1" customWidth="1"/>
    <col min="11" max="16384" width="9.140625" style="5"/>
  </cols>
  <sheetData>
    <row r="1" spans="1:10" x14ac:dyDescent="0.25">
      <c r="A1" s="5" t="s">
        <v>0</v>
      </c>
    </row>
    <row r="2" spans="1:10" ht="18" thickBot="1" x14ac:dyDescent="0.3">
      <c r="F2" s="5" t="s">
        <v>17</v>
      </c>
    </row>
    <row r="3" spans="1:10" ht="15.75" thickBot="1" x14ac:dyDescent="0.3">
      <c r="C3" s="5" t="s">
        <v>68</v>
      </c>
      <c r="D3" s="5">
        <v>6</v>
      </c>
      <c r="F3" s="9">
        <v>17</v>
      </c>
    </row>
    <row r="4" spans="1:10" x14ac:dyDescent="0.25">
      <c r="A4" s="5" t="s">
        <v>1</v>
      </c>
      <c r="B4" s="10" t="s">
        <v>2</v>
      </c>
      <c r="C4" s="10" t="s">
        <v>13</v>
      </c>
      <c r="D4" s="10" t="s">
        <v>23</v>
      </c>
      <c r="E4" s="10" t="s">
        <v>3</v>
      </c>
      <c r="F4" s="10" t="s">
        <v>4</v>
      </c>
      <c r="G4" s="10" t="s">
        <v>5</v>
      </c>
      <c r="H4" s="10" t="s">
        <v>25</v>
      </c>
      <c r="J4" s="10" t="s">
        <v>16</v>
      </c>
    </row>
    <row r="5" spans="1:10" x14ac:dyDescent="0.25">
      <c r="B5" s="10" t="s">
        <v>6</v>
      </c>
      <c r="C5" s="10" t="s">
        <v>14</v>
      </c>
      <c r="D5" s="10" t="s">
        <v>22</v>
      </c>
      <c r="E5" s="10" t="s">
        <v>7</v>
      </c>
      <c r="F5" s="13" t="s">
        <v>18</v>
      </c>
      <c r="G5" s="10" t="s">
        <v>24</v>
      </c>
      <c r="H5" s="10" t="s">
        <v>39</v>
      </c>
    </row>
    <row r="6" spans="1:10" x14ac:dyDescent="0.25">
      <c r="B6" s="10"/>
      <c r="C6" s="10"/>
      <c r="D6" s="10"/>
      <c r="E6" s="10"/>
      <c r="F6" s="14"/>
      <c r="G6" s="10"/>
      <c r="H6" s="10"/>
    </row>
    <row r="7" spans="1:10" x14ac:dyDescent="0.25">
      <c r="A7" s="7" t="s">
        <v>15</v>
      </c>
      <c r="B7" s="15">
        <v>28.8</v>
      </c>
      <c r="C7" s="16">
        <v>30</v>
      </c>
      <c r="D7" s="43">
        <v>2</v>
      </c>
      <c r="E7" s="15">
        <v>50</v>
      </c>
      <c r="F7" s="17">
        <f>E7/($F$3/C7)</f>
        <v>88.235294117647058</v>
      </c>
      <c r="G7" s="18">
        <f>C7/D7</f>
        <v>15</v>
      </c>
      <c r="H7" s="18">
        <f>G7*E7</f>
        <v>750</v>
      </c>
      <c r="I7" s="40"/>
      <c r="J7" s="18">
        <f>C7*E7</f>
        <v>1500</v>
      </c>
    </row>
    <row r="8" spans="1:10" s="30" customFormat="1" x14ac:dyDescent="0.25">
      <c r="A8" s="22"/>
      <c r="B8" s="23"/>
      <c r="C8" s="24"/>
      <c r="D8" s="24"/>
      <c r="E8" s="23"/>
      <c r="F8" s="25"/>
      <c r="G8" s="26"/>
      <c r="H8" s="26"/>
      <c r="I8" s="33"/>
      <c r="J8" s="26"/>
    </row>
    <row r="9" spans="1:10" s="30" customFormat="1" x14ac:dyDescent="0.25">
      <c r="A9" s="22"/>
      <c r="B9" s="23"/>
      <c r="C9" s="24"/>
      <c r="D9" s="24"/>
      <c r="E9" s="23"/>
      <c r="F9" s="25"/>
      <c r="G9" s="26"/>
      <c r="H9" s="26"/>
      <c r="I9" s="33"/>
      <c r="J9" s="26"/>
    </row>
    <row r="10" spans="1:10" s="30" customFormat="1" x14ac:dyDescent="0.25">
      <c r="A10" s="22"/>
      <c r="B10" s="23"/>
      <c r="C10" s="24"/>
      <c r="D10" s="24"/>
      <c r="E10" s="23"/>
      <c r="F10" s="25"/>
      <c r="G10" s="26"/>
      <c r="H10" s="26"/>
      <c r="I10" s="33"/>
      <c r="J10" s="26"/>
    </row>
    <row r="11" spans="1:10" s="30" customFormat="1" x14ac:dyDescent="0.25">
      <c r="A11" s="22"/>
      <c r="B11" s="23"/>
      <c r="C11" s="24"/>
      <c r="D11" s="24">
        <f>D3*1000/60</f>
        <v>100</v>
      </c>
      <c r="E11" s="23"/>
      <c r="F11" s="25"/>
      <c r="G11" s="26"/>
      <c r="H11" s="26"/>
      <c r="I11" s="33"/>
      <c r="J11" s="26"/>
    </row>
    <row r="12" spans="1:10" s="30" customFormat="1" x14ac:dyDescent="0.25">
      <c r="A12" s="22"/>
      <c r="B12" s="23"/>
      <c r="C12" s="24"/>
      <c r="D12" s="24"/>
      <c r="E12" s="23"/>
      <c r="F12" s="25"/>
      <c r="G12" s="26"/>
      <c r="H12" s="26"/>
      <c r="I12" s="33"/>
      <c r="J12" s="26"/>
    </row>
    <row r="13" spans="1:10" s="30" customFormat="1" x14ac:dyDescent="0.25">
      <c r="A13" s="22"/>
      <c r="B13" s="23"/>
      <c r="C13" s="24"/>
      <c r="D13" s="24"/>
      <c r="E13" s="23"/>
      <c r="F13" s="25"/>
      <c r="G13" s="26"/>
      <c r="H13" s="26"/>
      <c r="I13" s="33"/>
      <c r="J13" s="26"/>
    </row>
    <row r="14" spans="1:10" s="30" customFormat="1" x14ac:dyDescent="0.25">
      <c r="A14" s="22"/>
      <c r="B14" s="23"/>
      <c r="C14" s="24"/>
      <c r="D14" s="24"/>
      <c r="E14" s="23"/>
      <c r="F14" s="31"/>
      <c r="G14" s="26"/>
      <c r="H14" s="26"/>
      <c r="I14" s="33"/>
      <c r="J14" s="26"/>
    </row>
    <row r="15" spans="1:10" s="30" customFormat="1" x14ac:dyDescent="0.25">
      <c r="A15" s="22"/>
      <c r="B15" s="23"/>
      <c r="C15" s="24"/>
      <c r="D15" s="24"/>
      <c r="E15" s="23"/>
      <c r="F15" s="25"/>
      <c r="G15" s="26"/>
      <c r="H15" s="26"/>
      <c r="I15" s="33"/>
      <c r="J15" s="26"/>
    </row>
    <row r="16" spans="1:10" s="30" customFormat="1" x14ac:dyDescent="0.25">
      <c r="A16" s="22"/>
      <c r="B16" s="23"/>
      <c r="C16" s="24"/>
      <c r="D16" s="24"/>
      <c r="E16" s="23"/>
      <c r="F16" s="25"/>
      <c r="G16" s="26"/>
      <c r="H16" s="26"/>
      <c r="I16" s="33"/>
      <c r="J16" s="26"/>
    </row>
    <row r="17" spans="1:12" s="30" customFormat="1" x14ac:dyDescent="0.25">
      <c r="A17" s="22"/>
      <c r="B17" s="23"/>
      <c r="C17" s="24"/>
      <c r="D17" s="24"/>
      <c r="E17" s="23"/>
      <c r="F17" s="25"/>
      <c r="G17" s="26"/>
      <c r="H17" s="26"/>
      <c r="I17" s="33"/>
      <c r="J17" s="26"/>
    </row>
    <row r="18" spans="1:12" s="30" customFormat="1" x14ac:dyDescent="0.25">
      <c r="A18" s="22"/>
      <c r="B18" s="23"/>
      <c r="C18" s="24"/>
      <c r="D18" s="24"/>
      <c r="E18" s="23"/>
      <c r="F18" s="25"/>
      <c r="G18" s="26"/>
      <c r="H18" s="26"/>
      <c r="I18" s="33"/>
      <c r="J18" s="26"/>
    </row>
    <row r="19" spans="1:12" s="30" customFormat="1" x14ac:dyDescent="0.25">
      <c r="A19" s="22"/>
      <c r="B19" s="23"/>
      <c r="C19" s="24"/>
      <c r="D19" s="24"/>
      <c r="E19" s="23"/>
      <c r="F19" s="25"/>
      <c r="G19" s="26"/>
      <c r="H19" s="26"/>
      <c r="I19" s="33"/>
      <c r="J19" s="26"/>
    </row>
    <row r="20" spans="1:12" s="30" customFormat="1" x14ac:dyDescent="0.25">
      <c r="A20" s="22"/>
      <c r="B20" s="23"/>
      <c r="C20" s="24"/>
      <c r="D20" s="24"/>
      <c r="E20" s="23"/>
      <c r="F20" s="25"/>
      <c r="G20" s="26"/>
      <c r="H20" s="26"/>
      <c r="I20" s="33"/>
      <c r="J20" s="26"/>
    </row>
    <row r="21" spans="1:12" s="30" customFormat="1" x14ac:dyDescent="0.25">
      <c r="A21" s="22"/>
      <c r="B21" s="23"/>
      <c r="C21" s="24"/>
      <c r="D21" s="24"/>
      <c r="E21" s="23"/>
      <c r="F21" s="25"/>
      <c r="G21" s="26"/>
      <c r="H21" s="26"/>
      <c r="I21" s="33"/>
      <c r="J21" s="26"/>
      <c r="L21" s="32"/>
    </row>
    <row r="22" spans="1:12" s="30" customFormat="1" x14ac:dyDescent="0.25">
      <c r="A22" s="22"/>
      <c r="B22" s="23"/>
      <c r="C22" s="24"/>
      <c r="D22" s="24"/>
      <c r="E22" s="23"/>
      <c r="F22" s="25"/>
      <c r="G22" s="26"/>
      <c r="H22" s="26"/>
      <c r="I22" s="33"/>
      <c r="J22" s="26"/>
    </row>
    <row r="23" spans="1:12" s="30" customFormat="1" x14ac:dyDescent="0.25">
      <c r="A23" s="22"/>
      <c r="B23" s="23"/>
      <c r="C23" s="24"/>
      <c r="D23" s="24"/>
      <c r="E23" s="23"/>
      <c r="F23" s="25"/>
      <c r="G23" s="26"/>
      <c r="H23" s="26"/>
      <c r="I23" s="33"/>
      <c r="J23" s="26"/>
    </row>
    <row r="24" spans="1:12" s="30" customFormat="1" x14ac:dyDescent="0.25">
      <c r="A24" s="22"/>
      <c r="B24" s="23"/>
      <c r="C24" s="24"/>
      <c r="D24" s="24"/>
      <c r="E24" s="23"/>
      <c r="F24" s="25"/>
      <c r="G24" s="26"/>
      <c r="H24" s="26"/>
      <c r="I24" s="33"/>
      <c r="J24" s="26"/>
    </row>
    <row r="25" spans="1:12" s="30" customFormat="1" x14ac:dyDescent="0.25">
      <c r="A25" s="22"/>
      <c r="B25" s="23"/>
      <c r="C25" s="24"/>
      <c r="D25" s="24"/>
      <c r="E25" s="23"/>
      <c r="F25" s="25"/>
      <c r="G25" s="26"/>
      <c r="H25" s="26"/>
      <c r="I25" s="33"/>
      <c r="J25" s="26"/>
    </row>
    <row r="26" spans="1:12" s="30" customFormat="1" x14ac:dyDescent="0.25">
      <c r="A26" s="22"/>
      <c r="B26" s="23"/>
      <c r="C26" s="24"/>
      <c r="D26" s="24"/>
      <c r="E26" s="23"/>
      <c r="F26" s="25"/>
      <c r="G26" s="26"/>
      <c r="H26" s="26"/>
      <c r="I26" s="33"/>
      <c r="J26" s="26"/>
    </row>
    <row r="27" spans="1:12" s="30" customFormat="1" x14ac:dyDescent="0.25">
      <c r="A27" s="22"/>
      <c r="B27" s="23"/>
      <c r="C27" s="24"/>
      <c r="D27" s="24"/>
      <c r="E27" s="23"/>
      <c r="F27" s="25"/>
      <c r="G27" s="26"/>
      <c r="H27" s="26"/>
      <c r="I27" s="33"/>
      <c r="J27" s="26"/>
    </row>
    <row r="28" spans="1:12" s="30" customFormat="1" x14ac:dyDescent="0.25">
      <c r="A28" s="22"/>
      <c r="B28" s="23"/>
      <c r="C28" s="24"/>
      <c r="D28" s="24"/>
      <c r="E28" s="23"/>
      <c r="F28" s="25"/>
      <c r="G28" s="26"/>
      <c r="H28" s="26"/>
      <c r="I28" s="33"/>
      <c r="J28" s="26"/>
    </row>
    <row r="29" spans="1:12" s="30" customFormat="1" x14ac:dyDescent="0.25">
      <c r="A29" s="22"/>
      <c r="B29" s="23"/>
      <c r="C29" s="24"/>
      <c r="D29" s="24"/>
      <c r="E29" s="23"/>
      <c r="F29" s="25"/>
      <c r="G29" s="26"/>
      <c r="H29" s="26"/>
      <c r="I29" s="33"/>
      <c r="J29" s="26"/>
    </row>
    <row r="30" spans="1:12" s="30" customFormat="1" x14ac:dyDescent="0.25">
      <c r="A30" s="22"/>
      <c r="B30" s="23"/>
      <c r="C30" s="24"/>
      <c r="D30" s="24"/>
      <c r="E30" s="23"/>
      <c r="F30" s="25"/>
      <c r="G30" s="26"/>
      <c r="H30" s="26"/>
      <c r="I30" s="33"/>
      <c r="J30" s="26"/>
    </row>
    <row r="31" spans="1:12" s="30" customFormat="1" x14ac:dyDescent="0.25">
      <c r="A31" s="22"/>
      <c r="B31" s="23"/>
      <c r="C31" s="24"/>
      <c r="D31" s="24"/>
      <c r="E31" s="23"/>
      <c r="F31" s="25"/>
      <c r="G31" s="26"/>
      <c r="H31" s="26"/>
      <c r="I31" s="33"/>
      <c r="J31" s="26"/>
    </row>
    <row r="32" spans="1:12" s="30" customFormat="1" x14ac:dyDescent="0.25">
      <c r="A32" s="22"/>
      <c r="B32" s="23"/>
      <c r="C32" s="24"/>
      <c r="D32" s="24"/>
      <c r="E32" s="23"/>
      <c r="F32" s="25"/>
      <c r="G32" s="26"/>
      <c r="H32" s="26"/>
      <c r="I32" s="33"/>
      <c r="J32" s="26"/>
    </row>
    <row r="33" spans="1:10" s="30" customFormat="1" x14ac:dyDescent="0.25">
      <c r="A33" s="22"/>
      <c r="B33" s="23"/>
      <c r="C33" s="24"/>
      <c r="D33" s="24"/>
      <c r="E33" s="23"/>
      <c r="F33" s="25"/>
      <c r="G33" s="26"/>
      <c r="H33" s="26"/>
      <c r="I33" s="33"/>
      <c r="J33" s="26"/>
    </row>
    <row r="34" spans="1:10" s="30" customFormat="1" x14ac:dyDescent="0.25">
      <c r="A34" s="22"/>
      <c r="B34" s="23"/>
      <c r="C34" s="24"/>
      <c r="D34" s="24"/>
      <c r="E34" s="23"/>
      <c r="F34" s="25"/>
      <c r="G34" s="26"/>
      <c r="H34" s="26"/>
      <c r="I34" s="33"/>
      <c r="J34" s="26"/>
    </row>
    <row r="35" spans="1:10" s="30" customFormat="1" x14ac:dyDescent="0.25">
      <c r="A35" s="22"/>
      <c r="B35" s="23"/>
      <c r="C35" s="24"/>
      <c r="D35" s="24"/>
      <c r="E35" s="23"/>
      <c r="F35" s="25"/>
      <c r="G35" s="26"/>
      <c r="H35" s="26"/>
      <c r="I35" s="33"/>
      <c r="J35" s="26"/>
    </row>
    <row r="36" spans="1:10" s="30" customFormat="1" x14ac:dyDescent="0.25">
      <c r="A36" s="22"/>
      <c r="B36" s="23"/>
      <c r="C36" s="24"/>
      <c r="D36" s="24"/>
      <c r="E36" s="23"/>
      <c r="F36" s="25"/>
      <c r="G36" s="26"/>
      <c r="H36" s="26"/>
      <c r="I36" s="33"/>
      <c r="J36" s="26"/>
    </row>
    <row r="37" spans="1:10" s="30" customFormat="1" x14ac:dyDescent="0.25">
      <c r="A37" s="22"/>
      <c r="B37" s="23"/>
      <c r="C37" s="24"/>
      <c r="D37" s="24"/>
      <c r="E37" s="23"/>
      <c r="F37" s="25"/>
      <c r="G37" s="26"/>
      <c r="H37" s="26"/>
      <c r="I37" s="33"/>
      <c r="J37" s="26"/>
    </row>
    <row r="38" spans="1:10" s="30" customFormat="1" x14ac:dyDescent="0.25">
      <c r="A38" s="22"/>
      <c r="B38" s="23"/>
      <c r="C38" s="24"/>
      <c r="D38" s="24"/>
      <c r="E38" s="23"/>
      <c r="F38" s="25"/>
      <c r="G38" s="26"/>
      <c r="H38" s="26"/>
      <c r="I38" s="33"/>
      <c r="J38" s="26"/>
    </row>
    <row r="39" spans="1:10" s="30" customFormat="1" x14ac:dyDescent="0.25">
      <c r="A39" s="22"/>
      <c r="B39" s="23"/>
      <c r="C39" s="24"/>
      <c r="D39" s="24"/>
      <c r="E39" s="23"/>
      <c r="F39" s="25"/>
      <c r="G39" s="26"/>
      <c r="H39" s="26"/>
      <c r="I39" s="33"/>
      <c r="J39" s="26"/>
    </row>
    <row r="40" spans="1:10" s="30" customFormat="1" x14ac:dyDescent="0.25">
      <c r="A40" s="22"/>
      <c r="B40" s="23"/>
      <c r="C40" s="24"/>
      <c r="D40" s="24"/>
      <c r="E40" s="23"/>
      <c r="F40" s="25"/>
      <c r="G40" s="26"/>
      <c r="H40" s="26"/>
      <c r="I40" s="33"/>
      <c r="J40" s="26"/>
    </row>
    <row r="41" spans="1:10" s="30" customFormat="1" x14ac:dyDescent="0.25">
      <c r="A41" s="22"/>
      <c r="B41" s="23"/>
      <c r="C41" s="24"/>
      <c r="D41" s="24"/>
      <c r="E41" s="23"/>
      <c r="F41" s="25"/>
      <c r="G41" s="26"/>
      <c r="H41" s="26"/>
      <c r="I41" s="33"/>
      <c r="J41" s="26"/>
    </row>
    <row r="42" spans="1:10" s="30" customFormat="1" x14ac:dyDescent="0.25">
      <c r="A42" s="22"/>
      <c r="B42" s="23"/>
      <c r="C42" s="24"/>
      <c r="D42" s="24"/>
      <c r="E42" s="23"/>
      <c r="F42" s="25"/>
      <c r="G42" s="26"/>
      <c r="H42" s="26"/>
      <c r="I42" s="33"/>
      <c r="J42" s="26"/>
    </row>
    <row r="43" spans="1:10" s="30" customFormat="1" x14ac:dyDescent="0.25">
      <c r="A43" s="22"/>
      <c r="B43" s="23"/>
      <c r="C43" s="24"/>
      <c r="D43" s="24"/>
      <c r="E43" s="23"/>
      <c r="F43" s="25"/>
      <c r="G43" s="26"/>
      <c r="H43" s="26"/>
      <c r="I43" s="33"/>
      <c r="J43" s="26"/>
    </row>
    <row r="44" spans="1:10" s="30" customFormat="1" x14ac:dyDescent="0.25">
      <c r="A44" s="22"/>
      <c r="B44" s="23"/>
      <c r="C44" s="24"/>
      <c r="D44" s="24"/>
      <c r="E44" s="23"/>
      <c r="F44" s="25"/>
      <c r="G44" s="26"/>
      <c r="H44" s="26"/>
      <c r="I44" s="33"/>
      <c r="J44" s="26"/>
    </row>
    <row r="45" spans="1:10" s="30" customFormat="1" x14ac:dyDescent="0.25">
      <c r="A45" s="22"/>
      <c r="B45" s="23"/>
      <c r="C45" s="24"/>
      <c r="D45" s="24"/>
      <c r="E45" s="23"/>
      <c r="F45" s="25"/>
      <c r="G45" s="26"/>
      <c r="H45" s="26"/>
      <c r="I45" s="33"/>
      <c r="J45" s="26"/>
    </row>
    <row r="46" spans="1:10" s="30" customFormat="1" x14ac:dyDescent="0.25">
      <c r="A46" s="22"/>
      <c r="B46" s="23"/>
      <c r="C46" s="24"/>
      <c r="D46" s="24"/>
      <c r="E46" s="23"/>
      <c r="F46" s="25"/>
      <c r="G46" s="26"/>
      <c r="H46" s="26"/>
      <c r="I46" s="33"/>
      <c r="J46" s="26"/>
    </row>
    <row r="47" spans="1:10" s="30" customFormat="1" x14ac:dyDescent="0.25">
      <c r="A47" s="22"/>
      <c r="B47" s="23"/>
      <c r="C47" s="24"/>
      <c r="D47" s="24"/>
      <c r="E47" s="23"/>
      <c r="F47" s="25"/>
      <c r="G47" s="26"/>
      <c r="H47" s="26"/>
      <c r="I47" s="33"/>
      <c r="J47" s="26"/>
    </row>
    <row r="48" spans="1:10" s="30" customFormat="1" x14ac:dyDescent="0.25">
      <c r="A48" s="22"/>
      <c r="B48" s="23"/>
      <c r="C48" s="24"/>
      <c r="D48" s="24"/>
      <c r="E48" s="23"/>
      <c r="F48" s="25"/>
      <c r="G48" s="26"/>
      <c r="H48" s="26"/>
      <c r="I48" s="33"/>
      <c r="J48" s="26"/>
    </row>
    <row r="49" spans="1:10" s="30" customFormat="1" x14ac:dyDescent="0.25">
      <c r="A49" s="22"/>
      <c r="B49" s="23"/>
      <c r="C49" s="24"/>
      <c r="D49" s="24"/>
      <c r="E49" s="23"/>
      <c r="F49" s="25"/>
      <c r="G49" s="26"/>
      <c r="H49" s="26"/>
      <c r="I49" s="33"/>
      <c r="J49" s="26"/>
    </row>
    <row r="50" spans="1:10" s="30" customFormat="1" x14ac:dyDescent="0.25">
      <c r="A50" s="22"/>
      <c r="B50" s="23"/>
      <c r="C50" s="24"/>
      <c r="D50" s="24"/>
      <c r="E50" s="23"/>
      <c r="F50" s="25"/>
      <c r="G50" s="26"/>
      <c r="H50" s="26"/>
      <c r="I50" s="33"/>
      <c r="J50" s="26"/>
    </row>
    <row r="51" spans="1:10" s="30" customFormat="1" x14ac:dyDescent="0.25">
      <c r="A51" s="22"/>
      <c r="B51" s="23"/>
      <c r="C51" s="24"/>
      <c r="D51" s="24"/>
      <c r="E51" s="23"/>
      <c r="F51" s="25"/>
      <c r="G51" s="26"/>
      <c r="H51" s="26"/>
      <c r="I51" s="33"/>
      <c r="J51" s="26"/>
    </row>
    <row r="52" spans="1:10" s="30" customFormat="1" x14ac:dyDescent="0.25">
      <c r="A52" s="22"/>
      <c r="B52" s="23"/>
      <c r="C52" s="24"/>
      <c r="D52" s="24"/>
      <c r="E52" s="23"/>
      <c r="F52" s="25"/>
      <c r="G52" s="26"/>
      <c r="H52" s="26"/>
      <c r="I52" s="33"/>
      <c r="J52" s="26"/>
    </row>
    <row r="53" spans="1:10" s="30" customFormat="1" x14ac:dyDescent="0.25">
      <c r="A53" s="22"/>
      <c r="B53" s="23"/>
      <c r="C53" s="24"/>
      <c r="D53" s="24"/>
      <c r="E53" s="23"/>
      <c r="F53" s="25"/>
      <c r="G53" s="26"/>
      <c r="H53" s="26"/>
      <c r="I53" s="33"/>
      <c r="J53" s="26"/>
    </row>
    <row r="54" spans="1:10" s="30" customFormat="1" x14ac:dyDescent="0.25">
      <c r="A54" s="22"/>
      <c r="B54" s="23"/>
      <c r="C54" s="24"/>
      <c r="D54" s="24"/>
      <c r="E54" s="23"/>
      <c r="F54" s="25"/>
      <c r="G54" s="26"/>
      <c r="H54" s="26"/>
      <c r="I54" s="33"/>
      <c r="J54" s="26"/>
    </row>
    <row r="55" spans="1:10" s="30" customFormat="1" x14ac:dyDescent="0.25">
      <c r="A55" s="22"/>
      <c r="B55" s="23"/>
      <c r="C55" s="24"/>
      <c r="D55" s="24"/>
      <c r="E55" s="23"/>
      <c r="F55" s="25"/>
      <c r="G55" s="26"/>
      <c r="H55" s="26"/>
      <c r="I55" s="33"/>
      <c r="J55" s="26"/>
    </row>
    <row r="56" spans="1:10" s="30" customFormat="1" x14ac:dyDescent="0.25">
      <c r="A56" s="22"/>
      <c r="B56" s="23"/>
      <c r="C56" s="24"/>
      <c r="D56" s="24"/>
      <c r="E56" s="23"/>
      <c r="F56" s="25"/>
      <c r="G56" s="26"/>
      <c r="H56" s="26"/>
      <c r="I56" s="33"/>
      <c r="J56" s="26"/>
    </row>
    <row r="57" spans="1:10" s="30" customFormat="1" x14ac:dyDescent="0.25">
      <c r="A57" s="22"/>
      <c r="B57" s="23"/>
      <c r="C57" s="24"/>
      <c r="D57" s="24"/>
      <c r="E57" s="23"/>
      <c r="F57" s="25"/>
      <c r="G57" s="26"/>
      <c r="H57" s="26"/>
      <c r="I57" s="33"/>
      <c r="J57" s="26"/>
    </row>
    <row r="58" spans="1:10" s="30" customFormat="1" x14ac:dyDescent="0.25">
      <c r="A58" s="22"/>
      <c r="B58" s="23"/>
      <c r="C58" s="24"/>
      <c r="D58" s="24"/>
      <c r="E58" s="23"/>
      <c r="F58" s="25"/>
      <c r="G58" s="26"/>
      <c r="H58" s="26"/>
      <c r="I58" s="33"/>
      <c r="J58" s="26"/>
    </row>
    <row r="59" spans="1:10" s="30" customFormat="1" x14ac:dyDescent="0.25">
      <c r="A59" s="22"/>
      <c r="B59" s="23"/>
      <c r="C59" s="24"/>
      <c r="D59" s="24"/>
      <c r="E59" s="23"/>
      <c r="F59" s="25"/>
      <c r="G59" s="26"/>
      <c r="H59" s="26"/>
      <c r="I59" s="33"/>
      <c r="J59" s="26"/>
    </row>
    <row r="60" spans="1:10" s="30" customFormat="1" x14ac:dyDescent="0.25">
      <c r="A60" s="22"/>
      <c r="B60" s="23"/>
      <c r="C60" s="24"/>
      <c r="D60" s="24"/>
      <c r="E60" s="23"/>
      <c r="F60" s="25"/>
      <c r="G60" s="26"/>
      <c r="H60" s="26"/>
      <c r="I60" s="33"/>
      <c r="J60" s="26"/>
    </row>
    <row r="61" spans="1:10" s="30" customFormat="1" x14ac:dyDescent="0.25">
      <c r="A61" s="22"/>
      <c r="B61" s="23"/>
      <c r="C61" s="24"/>
      <c r="D61" s="24"/>
      <c r="E61" s="23"/>
      <c r="F61" s="25"/>
      <c r="G61" s="26"/>
      <c r="H61" s="26"/>
      <c r="I61" s="33"/>
      <c r="J61" s="26"/>
    </row>
    <row r="62" spans="1:10" s="30" customFormat="1" x14ac:dyDescent="0.25">
      <c r="A62" s="22"/>
      <c r="B62" s="23"/>
      <c r="C62" s="24"/>
      <c r="D62" s="24"/>
      <c r="E62" s="23"/>
      <c r="F62" s="25"/>
      <c r="G62" s="26"/>
      <c r="H62" s="26"/>
      <c r="I62" s="33"/>
      <c r="J62" s="26"/>
    </row>
    <row r="63" spans="1:10" s="30" customFormat="1" x14ac:dyDescent="0.25">
      <c r="A63" s="22"/>
      <c r="B63" s="23"/>
      <c r="C63" s="24"/>
      <c r="D63" s="24"/>
      <c r="E63" s="23"/>
      <c r="F63" s="25"/>
      <c r="G63" s="26"/>
      <c r="H63" s="26"/>
      <c r="I63" s="33"/>
      <c r="J63" s="26"/>
    </row>
    <row r="64" spans="1:10" s="30" customFormat="1" x14ac:dyDescent="0.25">
      <c r="A64" s="22"/>
      <c r="B64" s="23"/>
      <c r="C64" s="24"/>
      <c r="D64" s="24"/>
      <c r="E64" s="23"/>
      <c r="F64" s="25"/>
      <c r="G64" s="26"/>
      <c r="H64" s="26"/>
      <c r="I64" s="33"/>
      <c r="J64" s="26"/>
    </row>
    <row r="65" spans="1:10" s="30" customFormat="1" x14ac:dyDescent="0.25">
      <c r="A65" s="22"/>
      <c r="B65" s="23"/>
      <c r="C65" s="24"/>
      <c r="D65" s="24"/>
      <c r="E65" s="23"/>
      <c r="F65" s="25"/>
      <c r="G65" s="26"/>
      <c r="H65" s="26"/>
      <c r="I65" s="33"/>
      <c r="J65" s="26"/>
    </row>
    <row r="66" spans="1:10" s="30" customFormat="1" x14ac:dyDescent="0.25"/>
    <row r="67" spans="1:10" s="30" customFormat="1" x14ac:dyDescent="0.25"/>
    <row r="68" spans="1:10" s="30" customFormat="1" x14ac:dyDescent="0.25">
      <c r="H68" s="41"/>
      <c r="I68" s="41"/>
      <c r="J68" s="41"/>
    </row>
    <row r="69" spans="1:10" s="30" customFormat="1" x14ac:dyDescent="0.25"/>
    <row r="70" spans="1:10" s="30" customFormat="1" x14ac:dyDescent="0.25">
      <c r="B70" s="37"/>
      <c r="C70" s="37"/>
      <c r="D70" s="37"/>
      <c r="E70" s="37"/>
      <c r="F70" s="37"/>
      <c r="G70" s="37"/>
      <c r="H70" s="37"/>
      <c r="I70" s="37"/>
      <c r="J70" s="37"/>
    </row>
    <row r="71" spans="1:10" s="30" customFormat="1" x14ac:dyDescent="0.25">
      <c r="B71" s="37"/>
      <c r="C71" s="37"/>
      <c r="D71" s="37"/>
      <c r="E71" s="37"/>
      <c r="F71" s="39"/>
      <c r="G71" s="37"/>
      <c r="H71" s="37"/>
      <c r="I71" s="37"/>
    </row>
  </sheetData>
  <phoneticPr fontId="16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5"/>
  <dimension ref="A1:M71"/>
  <sheetViews>
    <sheetView workbookViewId="0">
      <selection activeCell="D12" sqref="D12"/>
    </sheetView>
  </sheetViews>
  <sheetFormatPr defaultRowHeight="15" x14ac:dyDescent="0.25"/>
  <cols>
    <col min="1" max="2" width="9.140625" style="5"/>
    <col min="3" max="3" width="12.5703125" style="5" bestFit="1" customWidth="1"/>
    <col min="4" max="4" width="12.140625" style="5" bestFit="1" customWidth="1"/>
    <col min="5" max="5" width="9.140625" style="5"/>
    <col min="6" max="6" width="15.28515625" style="5" hidden="1" customWidth="1"/>
    <col min="7" max="7" width="13.28515625" style="5" hidden="1" customWidth="1"/>
    <col min="8" max="8" width="17.42578125" style="5" customWidth="1"/>
    <col min="9" max="9" width="15" style="7" customWidth="1"/>
    <col min="10" max="10" width="14.28515625" style="7" customWidth="1"/>
    <col min="11" max="11" width="12" style="8" hidden="1" customWidth="1"/>
    <col min="12" max="16384" width="9.140625" style="5"/>
  </cols>
  <sheetData>
    <row r="1" spans="1:11" x14ac:dyDescent="0.25">
      <c r="A1" s="5" t="s">
        <v>26</v>
      </c>
    </row>
    <row r="2" spans="1:11" ht="18" thickBot="1" x14ac:dyDescent="0.3">
      <c r="F2" s="5" t="s">
        <v>17</v>
      </c>
    </row>
    <row r="3" spans="1:11" ht="15.75" thickBot="1" x14ac:dyDescent="0.3">
      <c r="F3" s="9">
        <v>17</v>
      </c>
    </row>
    <row r="4" spans="1:11" x14ac:dyDescent="0.25">
      <c r="A4" s="5" t="s">
        <v>1</v>
      </c>
      <c r="B4" s="10" t="s">
        <v>2</v>
      </c>
      <c r="C4" s="10" t="s">
        <v>13</v>
      </c>
      <c r="D4" s="10" t="s">
        <v>11</v>
      </c>
      <c r="E4" s="10" t="s">
        <v>3</v>
      </c>
      <c r="F4" s="10" t="s">
        <v>4</v>
      </c>
      <c r="G4" s="10" t="s">
        <v>5</v>
      </c>
      <c r="H4" s="10"/>
      <c r="I4" s="11" t="s">
        <v>27</v>
      </c>
      <c r="J4" s="11" t="s">
        <v>27</v>
      </c>
      <c r="K4" s="12" t="s">
        <v>16</v>
      </c>
    </row>
    <row r="5" spans="1:11" x14ac:dyDescent="0.25">
      <c r="B5" s="10" t="s">
        <v>6</v>
      </c>
      <c r="C5" s="10" t="s">
        <v>14</v>
      </c>
      <c r="D5" s="10" t="s">
        <v>12</v>
      </c>
      <c r="E5" s="10" t="s">
        <v>7</v>
      </c>
      <c r="F5" s="13" t="s">
        <v>18</v>
      </c>
      <c r="G5" s="10" t="s">
        <v>8</v>
      </c>
      <c r="H5" s="10"/>
      <c r="I5" s="11" t="s">
        <v>21</v>
      </c>
      <c r="J5" s="11" t="s">
        <v>28</v>
      </c>
    </row>
    <row r="6" spans="1:11" x14ac:dyDescent="0.25">
      <c r="B6" s="10"/>
      <c r="C6" s="10"/>
      <c r="D6" s="10"/>
      <c r="E6" s="10"/>
      <c r="F6" s="14"/>
      <c r="G6" s="10"/>
      <c r="H6" s="10"/>
      <c r="I6" s="11"/>
    </row>
    <row r="7" spans="1:11" x14ac:dyDescent="0.25">
      <c r="A7" s="7" t="s">
        <v>15</v>
      </c>
      <c r="B7" s="15">
        <f>'Lannalevitykseen kuluva aika'!F10</f>
        <v>1</v>
      </c>
      <c r="C7" s="16">
        <f>'Lannalevitykseen kuluva aika'!F22</f>
        <v>30</v>
      </c>
      <c r="D7" s="16">
        <f>'Lannalevitykseen kuluva aika'!F18</f>
        <v>25</v>
      </c>
      <c r="E7" s="15">
        <f>'Lannalevitykseen kuluva aika'!F30</f>
        <v>50</v>
      </c>
      <c r="F7" s="17">
        <f>E7/($F$3/C7)</f>
        <v>88.235294117647058</v>
      </c>
      <c r="G7" s="18">
        <f>(2*B7)/D7*60</f>
        <v>4.8</v>
      </c>
      <c r="H7" s="18"/>
      <c r="I7" s="19">
        <f>'Lietteen levitys'!H7+'Lietteen kuljetus'!H7+'Vaunun täyttö'!H7</f>
        <v>1805</v>
      </c>
      <c r="J7" s="20">
        <f>I7/60</f>
        <v>30.083333333333332</v>
      </c>
      <c r="K7" s="21">
        <f>C7*E7</f>
        <v>1500</v>
      </c>
    </row>
    <row r="8" spans="1:11" s="30" customFormat="1" x14ac:dyDescent="0.25">
      <c r="A8" s="22"/>
      <c r="B8" s="23"/>
      <c r="C8" s="24"/>
      <c r="D8" s="24"/>
      <c r="E8" s="23"/>
      <c r="F8" s="25"/>
      <c r="G8" s="26"/>
      <c r="H8" s="26"/>
      <c r="I8" s="27"/>
      <c r="J8" s="28"/>
      <c r="K8" s="29"/>
    </row>
    <row r="9" spans="1:11" s="30" customFormat="1" x14ac:dyDescent="0.25">
      <c r="A9" s="22"/>
      <c r="B9" s="23"/>
      <c r="C9" s="24"/>
      <c r="D9" s="24"/>
      <c r="E9" s="23"/>
      <c r="F9" s="25"/>
      <c r="G9" s="26"/>
      <c r="H9" s="26"/>
      <c r="I9" s="27"/>
      <c r="J9" s="28"/>
      <c r="K9" s="29"/>
    </row>
    <row r="10" spans="1:11" s="30" customFormat="1" x14ac:dyDescent="0.25">
      <c r="A10" s="22"/>
      <c r="B10" s="23"/>
      <c r="C10" s="24"/>
      <c r="D10" s="24"/>
      <c r="E10" s="23"/>
      <c r="F10" s="25"/>
      <c r="G10" s="26"/>
      <c r="H10" s="26"/>
      <c r="I10" s="27"/>
      <c r="J10" s="28"/>
      <c r="K10" s="29"/>
    </row>
    <row r="11" spans="1:11" s="30" customFormat="1" x14ac:dyDescent="0.25">
      <c r="A11" s="22"/>
      <c r="B11" s="23"/>
      <c r="C11" s="24"/>
      <c r="D11" s="24"/>
      <c r="E11" s="23"/>
      <c r="F11" s="25"/>
      <c r="G11" s="26"/>
      <c r="H11" s="26"/>
      <c r="I11" s="27"/>
      <c r="J11" s="28"/>
      <c r="K11" s="29"/>
    </row>
    <row r="12" spans="1:11" s="30" customFormat="1" x14ac:dyDescent="0.25">
      <c r="A12" s="22"/>
      <c r="B12" s="23"/>
      <c r="C12" s="24"/>
      <c r="D12" s="24"/>
      <c r="E12" s="23"/>
      <c r="F12" s="25"/>
      <c r="G12" s="26"/>
      <c r="H12" s="26"/>
      <c r="I12" s="27"/>
      <c r="J12" s="28"/>
      <c r="K12" s="29"/>
    </row>
    <row r="13" spans="1:11" s="30" customFormat="1" x14ac:dyDescent="0.25">
      <c r="A13" s="22"/>
      <c r="B13" s="23"/>
      <c r="C13" s="24"/>
      <c r="D13" s="24"/>
      <c r="E13" s="23"/>
      <c r="F13" s="25"/>
      <c r="G13" s="26"/>
      <c r="H13" s="26"/>
      <c r="I13" s="27"/>
      <c r="J13" s="28"/>
      <c r="K13" s="29"/>
    </row>
    <row r="14" spans="1:11" s="30" customFormat="1" x14ac:dyDescent="0.25">
      <c r="A14" s="1" t="s">
        <v>51</v>
      </c>
      <c r="B14" s="2" t="s">
        <v>52</v>
      </c>
      <c r="C14" s="2" t="s">
        <v>53</v>
      </c>
      <c r="D14" s="1" t="s">
        <v>54</v>
      </c>
      <c r="E14" s="1" t="s">
        <v>50</v>
      </c>
      <c r="F14" s="31"/>
      <c r="G14" s="26"/>
      <c r="H14" s="26" t="s">
        <v>63</v>
      </c>
      <c r="I14" s="27"/>
      <c r="J14" s="28"/>
      <c r="K14" s="29"/>
    </row>
    <row r="15" spans="1:11" s="30" customFormat="1" x14ac:dyDescent="0.25">
      <c r="A15" s="3">
        <f>'Lannalevitykseen kuluva aika'!H10</f>
        <v>9.5833333333333339</v>
      </c>
      <c r="B15" s="4">
        <f>'Lannalevitykseen kuluva aika'!H13</f>
        <v>8</v>
      </c>
      <c r="C15" s="4">
        <f>'Lannalevitykseen kuluva aika'!H16</f>
        <v>12.5</v>
      </c>
      <c r="D15" s="1">
        <f>'Lannalevitykseen kuluva aika'!F14</f>
        <v>15</v>
      </c>
      <c r="E15" s="3">
        <f>'Lannalevitykseen kuluva aika'!H19</f>
        <v>30.083333333333332</v>
      </c>
      <c r="F15" s="25"/>
      <c r="G15" s="26"/>
      <c r="H15" s="26">
        <f>'Lannalevitykseen kuluva aika'!L34</f>
        <v>601.66666666666663</v>
      </c>
      <c r="I15" s="27"/>
      <c r="J15" s="28"/>
      <c r="K15" s="29"/>
    </row>
    <row r="16" spans="1:11" s="30" customFormat="1" x14ac:dyDescent="0.25">
      <c r="A16" s="22"/>
      <c r="B16" s="23"/>
      <c r="C16" s="24"/>
      <c r="D16" s="24"/>
      <c r="E16" s="23"/>
      <c r="F16" s="25"/>
      <c r="G16" s="26"/>
      <c r="H16" s="26"/>
      <c r="I16" s="27"/>
      <c r="J16" s="28"/>
      <c r="K16" s="29"/>
    </row>
    <row r="17" spans="1:13" s="30" customFormat="1" x14ac:dyDescent="0.25">
      <c r="A17" s="22"/>
      <c r="B17" s="23"/>
      <c r="C17" s="24"/>
      <c r="D17" s="24"/>
      <c r="E17" s="23"/>
      <c r="F17" s="25"/>
      <c r="G17" s="26"/>
      <c r="H17" s="26"/>
      <c r="I17" s="27"/>
      <c r="J17" s="28"/>
      <c r="K17" s="29"/>
    </row>
    <row r="18" spans="1:13" s="30" customFormat="1" x14ac:dyDescent="0.25">
      <c r="A18" s="22"/>
      <c r="B18" s="23"/>
      <c r="C18" s="24"/>
      <c r="D18" s="24"/>
      <c r="E18" s="23" t="s">
        <v>90</v>
      </c>
      <c r="F18" s="25"/>
      <c r="G18" s="26"/>
      <c r="H18" s="26"/>
      <c r="I18" s="27" t="s">
        <v>94</v>
      </c>
      <c r="J18" s="28"/>
      <c r="K18" s="29"/>
      <c r="M18" s="30" t="s">
        <v>90</v>
      </c>
    </row>
    <row r="19" spans="1:13" s="30" customFormat="1" ht="21" x14ac:dyDescent="0.35">
      <c r="A19" s="22"/>
      <c r="B19" s="45" t="s">
        <v>87</v>
      </c>
      <c r="C19" s="24">
        <v>30</v>
      </c>
      <c r="D19" s="24"/>
      <c r="E19" s="23">
        <v>3</v>
      </c>
      <c r="F19" s="25"/>
      <c r="G19" s="26"/>
      <c r="H19" s="26"/>
      <c r="I19" s="44" t="s">
        <v>153</v>
      </c>
      <c r="J19" s="28">
        <v>100</v>
      </c>
      <c r="K19" s="29"/>
      <c r="M19" s="30">
        <v>1</v>
      </c>
    </row>
    <row r="20" spans="1:13" s="30" customFormat="1" ht="21" x14ac:dyDescent="0.35">
      <c r="A20" s="22"/>
      <c r="B20" s="45" t="s">
        <v>88</v>
      </c>
      <c r="C20" s="24">
        <v>50</v>
      </c>
      <c r="D20" s="24"/>
      <c r="E20" s="23"/>
      <c r="F20" s="25"/>
      <c r="G20" s="26"/>
      <c r="H20" s="26"/>
      <c r="I20" s="44" t="s">
        <v>95</v>
      </c>
      <c r="J20" s="28">
        <v>50</v>
      </c>
      <c r="K20" s="29"/>
    </row>
    <row r="21" spans="1:13" s="30" customFormat="1" ht="21" x14ac:dyDescent="0.35">
      <c r="A21" s="22"/>
      <c r="B21" s="45" t="s">
        <v>89</v>
      </c>
      <c r="C21" s="24">
        <v>90</v>
      </c>
      <c r="D21" s="24"/>
      <c r="E21" s="23"/>
      <c r="F21" s="25"/>
      <c r="G21" s="26"/>
      <c r="H21" s="26"/>
      <c r="I21" s="27"/>
      <c r="J21" s="28"/>
      <c r="K21" s="29"/>
      <c r="M21" s="32"/>
    </row>
    <row r="22" spans="1:13" s="30" customFormat="1" x14ac:dyDescent="0.25">
      <c r="A22" s="22"/>
      <c r="B22" s="23"/>
      <c r="C22" s="24"/>
      <c r="D22" s="24"/>
      <c r="E22" s="23"/>
      <c r="F22" s="25"/>
      <c r="G22" s="26"/>
      <c r="H22" s="26"/>
      <c r="I22" s="27"/>
      <c r="J22" s="28"/>
      <c r="K22" s="29"/>
    </row>
    <row r="23" spans="1:13" s="30" customFormat="1" x14ac:dyDescent="0.25">
      <c r="A23" s="22"/>
      <c r="B23" s="23"/>
      <c r="C23" s="24"/>
      <c r="D23" s="24"/>
      <c r="E23" s="23"/>
      <c r="F23" s="25"/>
      <c r="G23" s="26"/>
      <c r="H23" s="26"/>
      <c r="I23" s="27"/>
      <c r="J23" s="28"/>
      <c r="K23" s="29"/>
    </row>
    <row r="24" spans="1:13" s="30" customFormat="1" x14ac:dyDescent="0.25">
      <c r="A24" s="22"/>
      <c r="B24" s="23"/>
      <c r="C24" s="24"/>
      <c r="D24" s="24"/>
      <c r="E24" s="23"/>
      <c r="F24" s="25"/>
      <c r="G24" s="26"/>
      <c r="H24" s="26"/>
      <c r="I24" s="27"/>
      <c r="J24" s="28"/>
      <c r="K24" s="29"/>
    </row>
    <row r="25" spans="1:13" s="30" customFormat="1" x14ac:dyDescent="0.25">
      <c r="A25" s="22"/>
      <c r="B25" s="23"/>
      <c r="C25" s="24"/>
      <c r="D25" s="24"/>
      <c r="E25" s="23"/>
      <c r="F25" s="25"/>
      <c r="G25" s="26"/>
      <c r="H25" s="26"/>
      <c r="I25" s="27"/>
      <c r="J25" s="28"/>
      <c r="K25" s="29"/>
    </row>
    <row r="26" spans="1:13" s="30" customFormat="1" x14ac:dyDescent="0.25">
      <c r="A26" s="22"/>
      <c r="B26" s="23"/>
      <c r="C26" s="24"/>
      <c r="D26" s="24"/>
      <c r="E26" s="23"/>
      <c r="F26" s="25"/>
      <c r="G26" s="26"/>
      <c r="H26" s="26"/>
      <c r="I26" s="27"/>
      <c r="J26" s="28"/>
      <c r="K26" s="29"/>
    </row>
    <row r="27" spans="1:13" s="30" customFormat="1" x14ac:dyDescent="0.25">
      <c r="A27" s="22"/>
      <c r="B27" s="23"/>
      <c r="C27" s="24"/>
      <c r="D27" s="24"/>
      <c r="E27" s="23"/>
      <c r="F27" s="25"/>
      <c r="G27" s="26"/>
      <c r="H27" s="26"/>
      <c r="I27" s="27"/>
      <c r="J27" s="28"/>
      <c r="K27" s="29"/>
    </row>
    <row r="28" spans="1:13" s="30" customFormat="1" x14ac:dyDescent="0.25">
      <c r="A28" s="22"/>
      <c r="B28" s="23"/>
      <c r="C28" s="24"/>
      <c r="D28" s="24"/>
      <c r="E28" s="23"/>
      <c r="F28" s="25"/>
      <c r="G28" s="26"/>
      <c r="H28" s="26"/>
      <c r="I28" s="27"/>
      <c r="J28" s="28"/>
      <c r="K28" s="29"/>
    </row>
    <row r="29" spans="1:13" s="30" customFormat="1" x14ac:dyDescent="0.25">
      <c r="A29" s="22"/>
      <c r="B29" s="23"/>
      <c r="C29" s="24"/>
      <c r="D29" s="24"/>
      <c r="E29" s="23"/>
      <c r="F29" s="25"/>
      <c r="G29" s="26"/>
      <c r="H29" s="26"/>
      <c r="I29" s="27"/>
      <c r="J29" s="28"/>
      <c r="K29" s="29"/>
    </row>
    <row r="30" spans="1:13" s="30" customFormat="1" x14ac:dyDescent="0.25">
      <c r="A30" s="22"/>
      <c r="B30" s="23"/>
      <c r="C30" s="24"/>
      <c r="D30" s="24"/>
      <c r="E30" s="23"/>
      <c r="F30" s="25"/>
      <c r="G30" s="26"/>
      <c r="H30" s="26"/>
      <c r="I30" s="27"/>
      <c r="J30" s="28"/>
      <c r="K30" s="29"/>
    </row>
    <row r="31" spans="1:13" s="30" customFormat="1" x14ac:dyDescent="0.25">
      <c r="A31" s="22"/>
      <c r="B31" s="23"/>
      <c r="C31" s="24"/>
      <c r="D31" s="24"/>
      <c r="E31" s="23"/>
      <c r="F31" s="25"/>
      <c r="G31" s="26"/>
      <c r="H31" s="26"/>
      <c r="I31" s="27"/>
      <c r="J31" s="28"/>
      <c r="K31" s="29"/>
    </row>
    <row r="32" spans="1:13" s="30" customFormat="1" x14ac:dyDescent="0.25">
      <c r="A32" s="22"/>
      <c r="B32" s="23"/>
      <c r="C32" s="24"/>
      <c r="D32" s="24"/>
      <c r="E32" s="23"/>
      <c r="F32" s="25"/>
      <c r="G32" s="26"/>
      <c r="H32" s="26"/>
      <c r="I32" s="27"/>
      <c r="J32" s="28"/>
      <c r="K32" s="29"/>
    </row>
    <row r="33" spans="1:11" s="30" customFormat="1" x14ac:dyDescent="0.25">
      <c r="A33" s="22"/>
      <c r="B33" s="23"/>
      <c r="C33" s="24"/>
      <c r="D33" s="24"/>
      <c r="E33" s="23"/>
      <c r="F33" s="25"/>
      <c r="G33" s="26"/>
      <c r="H33" s="26"/>
      <c r="I33" s="27"/>
      <c r="J33" s="28"/>
      <c r="K33" s="29"/>
    </row>
    <row r="34" spans="1:11" s="30" customFormat="1" x14ac:dyDescent="0.25">
      <c r="A34" s="22"/>
      <c r="B34" s="23"/>
      <c r="C34" s="24"/>
      <c r="D34" s="24"/>
      <c r="E34" s="23"/>
      <c r="F34" s="25"/>
      <c r="G34" s="26"/>
      <c r="H34" s="26"/>
      <c r="I34" s="27"/>
      <c r="J34" s="28"/>
      <c r="K34" s="29"/>
    </row>
    <row r="35" spans="1:11" s="30" customFormat="1" x14ac:dyDescent="0.25">
      <c r="A35" s="22"/>
      <c r="B35" s="23"/>
      <c r="C35" s="24"/>
      <c r="D35" s="24"/>
      <c r="E35" s="23"/>
      <c r="F35" s="25"/>
      <c r="G35" s="26"/>
      <c r="H35" s="26"/>
      <c r="I35" s="27"/>
      <c r="J35" s="28"/>
      <c r="K35" s="29"/>
    </row>
    <row r="36" spans="1:11" s="30" customFormat="1" x14ac:dyDescent="0.25">
      <c r="A36" s="22"/>
      <c r="B36" s="23"/>
      <c r="C36" s="24"/>
      <c r="D36" s="24"/>
      <c r="E36" s="23"/>
      <c r="F36" s="25"/>
      <c r="G36" s="26"/>
      <c r="H36" s="26"/>
      <c r="I36" s="27"/>
      <c r="J36" s="28"/>
      <c r="K36" s="29"/>
    </row>
    <row r="37" spans="1:11" s="30" customFormat="1" x14ac:dyDescent="0.25">
      <c r="A37" s="22"/>
      <c r="B37" s="23"/>
      <c r="C37" s="24"/>
      <c r="D37" s="24"/>
      <c r="E37" s="23"/>
      <c r="F37" s="25"/>
      <c r="G37" s="26"/>
      <c r="H37" s="26"/>
      <c r="I37" s="27"/>
      <c r="J37" s="28"/>
      <c r="K37" s="29"/>
    </row>
    <row r="38" spans="1:11" s="30" customFormat="1" x14ac:dyDescent="0.25">
      <c r="A38" s="22"/>
      <c r="B38" s="23"/>
      <c r="C38" s="24"/>
      <c r="D38" s="24"/>
      <c r="E38" s="23"/>
      <c r="F38" s="25"/>
      <c r="G38" s="26"/>
      <c r="H38" s="26"/>
      <c r="I38" s="27"/>
      <c r="J38" s="28"/>
      <c r="K38" s="29"/>
    </row>
    <row r="39" spans="1:11" s="30" customFormat="1" x14ac:dyDescent="0.25">
      <c r="A39" s="22"/>
      <c r="B39" s="23"/>
      <c r="C39" s="24"/>
      <c r="D39" s="24"/>
      <c r="E39" s="23"/>
      <c r="F39" s="25"/>
      <c r="G39" s="26"/>
      <c r="H39" s="26"/>
      <c r="I39" s="27"/>
      <c r="J39" s="28"/>
      <c r="K39" s="29"/>
    </row>
    <row r="40" spans="1:11" s="30" customFormat="1" x14ac:dyDescent="0.25">
      <c r="A40" s="22"/>
      <c r="B40" s="23"/>
      <c r="C40" s="24"/>
      <c r="D40" s="24"/>
      <c r="E40" s="23"/>
      <c r="F40" s="25"/>
      <c r="G40" s="26"/>
      <c r="H40" s="26"/>
      <c r="I40" s="27"/>
      <c r="J40" s="28"/>
      <c r="K40" s="29"/>
    </row>
    <row r="41" spans="1:11" s="30" customFormat="1" x14ac:dyDescent="0.25">
      <c r="A41" s="22"/>
      <c r="B41" s="23"/>
      <c r="C41" s="24"/>
      <c r="D41" s="24"/>
      <c r="E41" s="23"/>
      <c r="F41" s="25"/>
      <c r="G41" s="26"/>
      <c r="H41" s="26"/>
      <c r="I41" s="27"/>
      <c r="J41" s="28"/>
      <c r="K41" s="29"/>
    </row>
    <row r="42" spans="1:11" s="30" customFormat="1" x14ac:dyDescent="0.25">
      <c r="A42" s="22"/>
      <c r="B42" s="23"/>
      <c r="C42" s="24"/>
      <c r="D42" s="24"/>
      <c r="E42" s="23"/>
      <c r="F42" s="25"/>
      <c r="G42" s="26"/>
      <c r="H42" s="26"/>
      <c r="I42" s="27"/>
      <c r="J42" s="28"/>
      <c r="K42" s="29"/>
    </row>
    <row r="43" spans="1:11" s="30" customFormat="1" x14ac:dyDescent="0.25">
      <c r="A43" s="22"/>
      <c r="B43" s="23"/>
      <c r="C43" s="24"/>
      <c r="D43" s="24"/>
      <c r="E43" s="23"/>
      <c r="F43" s="25"/>
      <c r="G43" s="26"/>
      <c r="H43" s="26"/>
      <c r="I43" s="27"/>
      <c r="J43" s="28"/>
      <c r="K43" s="29"/>
    </row>
    <row r="44" spans="1:11" s="30" customFormat="1" x14ac:dyDescent="0.25">
      <c r="A44" s="22"/>
      <c r="B44" s="23"/>
      <c r="C44" s="24"/>
      <c r="D44" s="24"/>
      <c r="E44" s="23"/>
      <c r="F44" s="25"/>
      <c r="G44" s="26"/>
      <c r="H44" s="26"/>
      <c r="I44" s="27"/>
      <c r="J44" s="28"/>
      <c r="K44" s="29"/>
    </row>
    <row r="45" spans="1:11" s="30" customFormat="1" x14ac:dyDescent="0.25">
      <c r="A45" s="22"/>
      <c r="B45" s="23"/>
      <c r="C45" s="24"/>
      <c r="D45" s="24"/>
      <c r="E45" s="23"/>
      <c r="F45" s="25"/>
      <c r="G45" s="26"/>
      <c r="H45" s="26"/>
      <c r="I45" s="27"/>
      <c r="J45" s="28"/>
      <c r="K45" s="29"/>
    </row>
    <row r="46" spans="1:11" s="30" customFormat="1" x14ac:dyDescent="0.25">
      <c r="A46" s="22"/>
      <c r="B46" s="23"/>
      <c r="C46" s="24"/>
      <c r="D46" s="24"/>
      <c r="E46" s="23"/>
      <c r="F46" s="25"/>
      <c r="G46" s="26"/>
      <c r="H46" s="26"/>
      <c r="I46" s="27"/>
      <c r="J46" s="28"/>
      <c r="K46" s="29"/>
    </row>
    <row r="47" spans="1:11" s="30" customFormat="1" x14ac:dyDescent="0.25">
      <c r="A47" s="22"/>
      <c r="B47" s="23"/>
      <c r="C47" s="24"/>
      <c r="D47" s="24"/>
      <c r="E47" s="23"/>
      <c r="F47" s="25"/>
      <c r="G47" s="26"/>
      <c r="H47" s="26"/>
      <c r="I47" s="27"/>
      <c r="J47" s="28"/>
      <c r="K47" s="29"/>
    </row>
    <row r="48" spans="1:11" s="30" customFormat="1" x14ac:dyDescent="0.25">
      <c r="A48" s="22"/>
      <c r="B48" s="23"/>
      <c r="C48" s="24"/>
      <c r="D48" s="24"/>
      <c r="E48" s="23"/>
      <c r="F48" s="25"/>
      <c r="G48" s="26"/>
      <c r="H48" s="26"/>
      <c r="I48" s="27"/>
      <c r="J48" s="28"/>
      <c r="K48" s="29"/>
    </row>
    <row r="49" spans="1:11" s="30" customFormat="1" x14ac:dyDescent="0.25">
      <c r="A49" s="22"/>
      <c r="B49" s="23"/>
      <c r="C49" s="24"/>
      <c r="D49" s="24"/>
      <c r="E49" s="23"/>
      <c r="F49" s="25"/>
      <c r="G49" s="26"/>
      <c r="H49" s="26"/>
      <c r="I49" s="27"/>
      <c r="J49" s="28"/>
      <c r="K49" s="29"/>
    </row>
    <row r="50" spans="1:11" s="30" customFormat="1" x14ac:dyDescent="0.25">
      <c r="A50" s="22"/>
      <c r="B50" s="23"/>
      <c r="C50" s="24"/>
      <c r="D50" s="24"/>
      <c r="E50" s="23"/>
      <c r="F50" s="25"/>
      <c r="G50" s="26"/>
      <c r="H50" s="26"/>
      <c r="I50" s="27"/>
      <c r="J50" s="28"/>
      <c r="K50" s="29"/>
    </row>
    <row r="51" spans="1:11" s="30" customFormat="1" x14ac:dyDescent="0.25">
      <c r="A51" s="22"/>
      <c r="B51" s="23"/>
      <c r="C51" s="24"/>
      <c r="D51" s="24"/>
      <c r="E51" s="23"/>
      <c r="F51" s="25"/>
      <c r="G51" s="26"/>
      <c r="H51" s="26"/>
      <c r="I51" s="27"/>
      <c r="J51" s="28"/>
      <c r="K51" s="29"/>
    </row>
    <row r="52" spans="1:11" s="30" customFormat="1" x14ac:dyDescent="0.25">
      <c r="A52" s="22"/>
      <c r="B52" s="23"/>
      <c r="C52" s="24"/>
      <c r="D52" s="24"/>
      <c r="E52" s="23"/>
      <c r="F52" s="25"/>
      <c r="G52" s="26"/>
      <c r="H52" s="26"/>
      <c r="I52" s="27"/>
      <c r="J52" s="28"/>
      <c r="K52" s="29"/>
    </row>
    <row r="53" spans="1:11" s="30" customFormat="1" x14ac:dyDescent="0.25">
      <c r="A53" s="22"/>
      <c r="B53" s="23"/>
      <c r="C53" s="24"/>
      <c r="D53" s="24"/>
      <c r="E53" s="23"/>
      <c r="F53" s="25"/>
      <c r="G53" s="26"/>
      <c r="H53" s="26"/>
      <c r="I53" s="27"/>
      <c r="J53" s="28"/>
      <c r="K53" s="29"/>
    </row>
    <row r="54" spans="1:11" s="30" customFormat="1" x14ac:dyDescent="0.25">
      <c r="A54" s="22"/>
      <c r="B54" s="23"/>
      <c r="C54" s="24"/>
      <c r="D54" s="24"/>
      <c r="E54" s="23"/>
      <c r="F54" s="25"/>
      <c r="G54" s="26"/>
      <c r="H54" s="26"/>
      <c r="I54" s="27"/>
      <c r="J54" s="28"/>
      <c r="K54" s="29"/>
    </row>
    <row r="55" spans="1:11" s="30" customFormat="1" x14ac:dyDescent="0.25">
      <c r="A55" s="22"/>
      <c r="B55" s="23"/>
      <c r="C55" s="24"/>
      <c r="D55" s="24"/>
      <c r="E55" s="23"/>
      <c r="F55" s="25"/>
      <c r="G55" s="26"/>
      <c r="H55" s="26"/>
      <c r="I55" s="27"/>
      <c r="J55" s="28"/>
      <c r="K55" s="29"/>
    </row>
    <row r="56" spans="1:11" s="30" customFormat="1" x14ac:dyDescent="0.25">
      <c r="A56" s="22"/>
      <c r="B56" s="23"/>
      <c r="C56" s="24"/>
      <c r="D56" s="24"/>
      <c r="E56" s="23"/>
      <c r="F56" s="25"/>
      <c r="G56" s="26"/>
      <c r="H56" s="26"/>
      <c r="I56" s="27"/>
      <c r="J56" s="28"/>
      <c r="K56" s="29"/>
    </row>
    <row r="57" spans="1:11" s="30" customFormat="1" x14ac:dyDescent="0.25">
      <c r="A57" s="22"/>
      <c r="B57" s="23"/>
      <c r="C57" s="24"/>
      <c r="D57" s="24"/>
      <c r="E57" s="23"/>
      <c r="F57" s="25"/>
      <c r="G57" s="26"/>
      <c r="H57" s="26"/>
      <c r="I57" s="27"/>
      <c r="J57" s="28"/>
      <c r="K57" s="29"/>
    </row>
    <row r="58" spans="1:11" s="30" customFormat="1" x14ac:dyDescent="0.25">
      <c r="A58" s="22"/>
      <c r="B58" s="23"/>
      <c r="C58" s="24"/>
      <c r="D58" s="24"/>
      <c r="E58" s="23"/>
      <c r="F58" s="25"/>
      <c r="G58" s="26"/>
      <c r="H58" s="26"/>
      <c r="I58" s="27"/>
      <c r="J58" s="28"/>
      <c r="K58" s="29"/>
    </row>
    <row r="59" spans="1:11" s="30" customFormat="1" x14ac:dyDescent="0.25">
      <c r="A59" s="22"/>
      <c r="B59" s="23"/>
      <c r="C59" s="24"/>
      <c r="D59" s="24"/>
      <c r="E59" s="23"/>
      <c r="F59" s="25"/>
      <c r="G59" s="26"/>
      <c r="H59" s="26"/>
      <c r="I59" s="27"/>
      <c r="J59" s="28"/>
      <c r="K59" s="29"/>
    </row>
    <row r="60" spans="1:11" s="30" customFormat="1" x14ac:dyDescent="0.25">
      <c r="A60" s="22"/>
      <c r="B60" s="23"/>
      <c r="C60" s="24"/>
      <c r="D60" s="24"/>
      <c r="E60" s="23"/>
      <c r="F60" s="25"/>
      <c r="G60" s="26"/>
      <c r="H60" s="26"/>
      <c r="I60" s="27"/>
      <c r="J60" s="28"/>
      <c r="K60" s="29"/>
    </row>
    <row r="61" spans="1:11" s="30" customFormat="1" x14ac:dyDescent="0.25">
      <c r="A61" s="22"/>
      <c r="B61" s="23"/>
      <c r="C61" s="24"/>
      <c r="D61" s="24"/>
      <c r="E61" s="23"/>
      <c r="F61" s="25"/>
      <c r="G61" s="26"/>
      <c r="H61" s="26"/>
      <c r="I61" s="27"/>
      <c r="J61" s="28"/>
      <c r="K61" s="29"/>
    </row>
    <row r="62" spans="1:11" s="30" customFormat="1" x14ac:dyDescent="0.25">
      <c r="A62" s="22"/>
      <c r="B62" s="23"/>
      <c r="C62" s="24"/>
      <c r="D62" s="24"/>
      <c r="E62" s="23"/>
      <c r="F62" s="25"/>
      <c r="G62" s="26"/>
      <c r="H62" s="26"/>
      <c r="I62" s="27"/>
      <c r="J62" s="28"/>
      <c r="K62" s="29"/>
    </row>
    <row r="63" spans="1:11" s="30" customFormat="1" x14ac:dyDescent="0.25">
      <c r="A63" s="22"/>
      <c r="B63" s="23"/>
      <c r="C63" s="24"/>
      <c r="D63" s="24"/>
      <c r="E63" s="23"/>
      <c r="F63" s="25"/>
      <c r="G63" s="26"/>
      <c r="H63" s="26"/>
      <c r="I63" s="27"/>
      <c r="J63" s="28"/>
      <c r="K63" s="29"/>
    </row>
    <row r="64" spans="1:11" s="30" customFormat="1" x14ac:dyDescent="0.25">
      <c r="A64" s="22"/>
      <c r="B64" s="23"/>
      <c r="C64" s="24"/>
      <c r="D64" s="24"/>
      <c r="E64" s="23"/>
      <c r="F64" s="25"/>
      <c r="G64" s="26"/>
      <c r="H64" s="26"/>
      <c r="I64" s="27"/>
      <c r="J64" s="28"/>
      <c r="K64" s="29"/>
    </row>
    <row r="65" spans="1:11" s="30" customFormat="1" x14ac:dyDescent="0.25">
      <c r="A65" s="22"/>
      <c r="B65" s="23"/>
      <c r="C65" s="24"/>
      <c r="D65" s="24"/>
      <c r="E65" s="23"/>
      <c r="F65" s="25"/>
      <c r="G65" s="33"/>
      <c r="H65" s="33"/>
      <c r="I65" s="27"/>
      <c r="J65" s="28"/>
      <c r="K65" s="29"/>
    </row>
    <row r="66" spans="1:11" s="30" customFormat="1" x14ac:dyDescent="0.25">
      <c r="I66" s="22"/>
      <c r="J66" s="22"/>
      <c r="K66" s="34"/>
    </row>
    <row r="67" spans="1:11" s="30" customFormat="1" x14ac:dyDescent="0.25">
      <c r="I67" s="22"/>
      <c r="J67" s="22"/>
      <c r="K67" s="34"/>
    </row>
    <row r="68" spans="1:11" s="30" customFormat="1" x14ac:dyDescent="0.25">
      <c r="I68" s="35"/>
      <c r="J68" s="35"/>
      <c r="K68" s="36"/>
    </row>
    <row r="69" spans="1:11" s="30" customFormat="1" x14ac:dyDescent="0.25">
      <c r="I69" s="22"/>
      <c r="J69" s="22"/>
      <c r="K69" s="34"/>
    </row>
    <row r="70" spans="1:11" s="30" customFormat="1" x14ac:dyDescent="0.25">
      <c r="B70" s="37"/>
      <c r="C70" s="37"/>
      <c r="D70" s="37"/>
      <c r="E70" s="37"/>
      <c r="F70" s="37"/>
      <c r="G70" s="37"/>
      <c r="H70" s="37"/>
      <c r="I70" s="24"/>
      <c r="J70" s="24"/>
      <c r="K70" s="38"/>
    </row>
    <row r="71" spans="1:11" s="30" customFormat="1" x14ac:dyDescent="0.25">
      <c r="B71" s="37"/>
      <c r="C71" s="37"/>
      <c r="D71" s="37"/>
      <c r="E71" s="37"/>
      <c r="F71" s="39"/>
      <c r="G71" s="37"/>
      <c r="H71" s="37"/>
      <c r="I71" s="24"/>
      <c r="J71" s="24"/>
      <c r="K71" s="34"/>
    </row>
  </sheetData>
  <sheetProtection sheet="1" objects="1" scenarios="1"/>
  <phoneticPr fontId="16" type="noConversion"/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/>
  <dimension ref="A1:B6"/>
  <sheetViews>
    <sheetView workbookViewId="0">
      <selection activeCell="D18" sqref="D18"/>
    </sheetView>
  </sheetViews>
  <sheetFormatPr defaultRowHeight="15" x14ac:dyDescent="0.25"/>
  <cols>
    <col min="1" max="16384" width="9.140625" style="5"/>
  </cols>
  <sheetData>
    <row r="1" spans="1:2" x14ac:dyDescent="0.25">
      <c r="A1" s="5" t="s">
        <v>43</v>
      </c>
      <c r="B1" s="5" t="s">
        <v>44</v>
      </c>
    </row>
    <row r="2" spans="1:2" x14ac:dyDescent="0.25">
      <c r="A2" s="6" t="s">
        <v>45</v>
      </c>
      <c r="B2" s="5">
        <v>10</v>
      </c>
    </row>
    <row r="3" spans="1:2" x14ac:dyDescent="0.25">
      <c r="A3" s="6" t="s">
        <v>46</v>
      </c>
      <c r="B3" s="5">
        <v>11</v>
      </c>
    </row>
    <row r="4" spans="1:2" x14ac:dyDescent="0.25">
      <c r="A4" s="6" t="s">
        <v>47</v>
      </c>
      <c r="B4" s="5">
        <v>12</v>
      </c>
    </row>
    <row r="5" spans="1:2" x14ac:dyDescent="0.25">
      <c r="A5" s="6" t="s">
        <v>48</v>
      </c>
      <c r="B5" s="5">
        <v>13</v>
      </c>
    </row>
    <row r="6" spans="1:2" x14ac:dyDescent="0.25">
      <c r="A6" s="6" t="s">
        <v>49</v>
      </c>
      <c r="B6" s="5">
        <v>14</v>
      </c>
    </row>
  </sheetData>
  <sheetProtection password="D39E" sheet="1" objects="1" scenarios="1"/>
  <phoneticPr fontId="16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/>
  <dimension ref="A1:P32"/>
  <sheetViews>
    <sheetView showGridLines="0" zoomScaleNormal="100" zoomScaleSheetLayoutView="110" workbookViewId="0">
      <selection activeCell="B31" sqref="B31"/>
    </sheetView>
  </sheetViews>
  <sheetFormatPr defaultRowHeight="15" x14ac:dyDescent="0.25"/>
  <cols>
    <col min="1" max="8" width="9.140625" style="48"/>
    <col min="9" max="9" width="9.85546875" style="48" customWidth="1"/>
    <col min="10" max="12" width="9.140625" style="48"/>
    <col min="13" max="13" width="5" style="48" customWidth="1"/>
    <col min="14" max="16384" width="9.140625" style="48"/>
  </cols>
  <sheetData>
    <row r="1" spans="1:16" ht="33.75" x14ac:dyDescent="0.75">
      <c r="A1" s="50" t="s">
        <v>113</v>
      </c>
      <c r="B1" s="49"/>
      <c r="C1" s="46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x14ac:dyDescent="0.25">
      <c r="A4" s="49"/>
      <c r="B4" s="49"/>
      <c r="C4" s="49" t="s">
        <v>142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x14ac:dyDescent="0.25">
      <c r="A5" s="49" t="s">
        <v>143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</row>
    <row r="11" spans="1:16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1:16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62" t="s">
        <v>142</v>
      </c>
      <c r="K15" s="49"/>
      <c r="L15" s="49"/>
      <c r="M15" s="49"/>
      <c r="N15" s="49"/>
      <c r="O15" s="49"/>
      <c r="P15" s="49"/>
    </row>
    <row r="16" spans="1:16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1:16" x14ac:dyDescent="0.25">
      <c r="A17" s="51" t="str">
        <f>'Lannalevitykseen kuluva aika'!$H$9</f>
        <v>Lietteen kuormaukseen kuluva aika</v>
      </c>
      <c r="B17" s="49"/>
      <c r="C17" s="49"/>
      <c r="D17" s="49"/>
      <c r="E17" s="49"/>
      <c r="F17" s="49"/>
      <c r="G17" s="47"/>
      <c r="H17" s="47"/>
      <c r="I17" s="57" t="s">
        <v>147</v>
      </c>
      <c r="J17" s="53">
        <f>'Lannalevitykseen kuluva aika'!P25</f>
        <v>1560</v>
      </c>
      <c r="K17" s="52" t="s">
        <v>116</v>
      </c>
      <c r="L17" s="49"/>
      <c r="M17" s="49"/>
      <c r="N17" s="49"/>
      <c r="O17" s="49"/>
      <c r="P17" s="49"/>
    </row>
    <row r="18" spans="1:16" ht="17.25" x14ac:dyDescent="0.25">
      <c r="A18" s="55">
        <f>'Lannalevitykseen kuluva aika'!H10</f>
        <v>9.5833333333333339</v>
      </c>
      <c r="B18" s="47" t="s">
        <v>31</v>
      </c>
      <c r="C18" s="49"/>
      <c r="D18" s="49"/>
      <c r="E18" s="49"/>
      <c r="F18" s="49"/>
      <c r="G18" s="47"/>
      <c r="H18" s="47"/>
      <c r="I18" s="59" t="s">
        <v>64</v>
      </c>
      <c r="J18" s="60">
        <f>'Lannalevitykseen kuluva aika'!P26</f>
        <v>2839.2</v>
      </c>
      <c r="K18" s="61" t="s">
        <v>117</v>
      </c>
      <c r="L18" s="49"/>
      <c r="M18" s="49"/>
      <c r="N18" s="49"/>
      <c r="O18" s="49"/>
      <c r="P18" s="49"/>
    </row>
    <row r="19" spans="1:16" x14ac:dyDescent="0.25">
      <c r="A19" s="47"/>
      <c r="B19" s="46"/>
      <c r="C19" s="49"/>
      <c r="D19" s="49"/>
      <c r="E19" s="49"/>
      <c r="F19" s="49"/>
      <c r="G19" s="49"/>
      <c r="H19" s="49"/>
      <c r="I19" s="58"/>
      <c r="J19" s="49"/>
      <c r="K19" s="49"/>
      <c r="L19" s="49"/>
      <c r="M19" s="49"/>
      <c r="N19" s="49"/>
      <c r="O19" s="49"/>
      <c r="P19" s="49"/>
    </row>
    <row r="20" spans="1:16" x14ac:dyDescent="0.25">
      <c r="A20" s="47" t="s">
        <v>30</v>
      </c>
      <c r="B20" s="46"/>
      <c r="C20" s="49"/>
      <c r="D20" s="49"/>
      <c r="E20" s="49"/>
      <c r="F20" s="49"/>
      <c r="G20" s="47"/>
      <c r="H20" s="47"/>
      <c r="I20" s="57" t="s">
        <v>148</v>
      </c>
      <c r="J20" s="53">
        <f>'Lannalevitykseen kuluva aika'!P27</f>
        <v>900</v>
      </c>
      <c r="K20" s="52" t="s">
        <v>116</v>
      </c>
      <c r="L20" s="49"/>
      <c r="M20" s="49"/>
      <c r="N20" s="49"/>
      <c r="O20" s="49"/>
      <c r="P20" s="49"/>
    </row>
    <row r="21" spans="1:16" ht="17.25" x14ac:dyDescent="0.25">
      <c r="A21" s="55">
        <f>'Lannalevitykseen kuluva aika'!H13</f>
        <v>8</v>
      </c>
      <c r="B21" s="47" t="s">
        <v>31</v>
      </c>
      <c r="C21" s="49"/>
      <c r="D21" s="49"/>
      <c r="E21" s="49"/>
      <c r="F21" s="49"/>
      <c r="G21" s="46"/>
      <c r="H21" s="46"/>
      <c r="I21" s="59" t="s">
        <v>101</v>
      </c>
      <c r="J21" s="60">
        <f>'Lannalevitykseen kuluva aika'!P28</f>
        <v>1800</v>
      </c>
      <c r="K21" s="61" t="s">
        <v>118</v>
      </c>
      <c r="L21" s="49"/>
      <c r="M21" s="49"/>
      <c r="N21" s="49"/>
      <c r="O21" s="49"/>
      <c r="P21" s="49"/>
    </row>
    <row r="22" spans="1:16" x14ac:dyDescent="0.25">
      <c r="A22" s="47"/>
      <c r="B22" s="46"/>
      <c r="C22" s="49"/>
      <c r="D22" s="49"/>
      <c r="E22" s="49"/>
      <c r="F22" s="49"/>
      <c r="G22" s="49"/>
      <c r="H22" s="49"/>
      <c r="I22" s="58"/>
      <c r="J22" s="49"/>
      <c r="K22" s="49"/>
      <c r="L22" s="49"/>
      <c r="M22" s="49"/>
      <c r="N22" s="49"/>
      <c r="O22" s="49"/>
      <c r="P22" s="49"/>
    </row>
    <row r="23" spans="1:16" x14ac:dyDescent="0.25">
      <c r="A23" s="47" t="s">
        <v>37</v>
      </c>
      <c r="B23" s="46"/>
      <c r="C23" s="49"/>
      <c r="D23" s="49"/>
      <c r="E23" s="49"/>
      <c r="F23" s="49"/>
      <c r="G23" s="47"/>
      <c r="H23" s="47"/>
      <c r="I23" s="57" t="s">
        <v>102</v>
      </c>
      <c r="J23" s="53">
        <f>'Lannalevitykseen kuluva aika'!P29</f>
        <v>3150</v>
      </c>
      <c r="K23" s="52" t="s">
        <v>116</v>
      </c>
      <c r="L23" s="49"/>
      <c r="M23" s="49"/>
      <c r="N23" s="49"/>
      <c r="O23" s="49"/>
      <c r="P23" s="49"/>
    </row>
    <row r="24" spans="1:16" ht="17.25" x14ac:dyDescent="0.25">
      <c r="A24" s="55">
        <f>'Lannalevitykseen kuluva aika'!H16</f>
        <v>12.5</v>
      </c>
      <c r="B24" s="47" t="s">
        <v>31</v>
      </c>
      <c r="C24" s="49"/>
      <c r="D24" s="49"/>
      <c r="E24" s="49"/>
      <c r="F24" s="49"/>
      <c r="G24" s="46"/>
      <c r="H24" s="46"/>
      <c r="I24" s="59" t="s">
        <v>103</v>
      </c>
      <c r="J24" s="60">
        <f>'Lannalevitykseen kuluva aika'!P30</f>
        <v>1323.0000000000002</v>
      </c>
      <c r="K24" s="61" t="s">
        <v>118</v>
      </c>
      <c r="L24" s="49"/>
      <c r="M24" s="49"/>
      <c r="N24" s="49"/>
      <c r="O24" s="49"/>
      <c r="P24" s="49"/>
    </row>
    <row r="25" spans="1:16" x14ac:dyDescent="0.25">
      <c r="A25" s="47"/>
      <c r="B25" s="46"/>
      <c r="C25" s="49"/>
      <c r="D25" s="49"/>
      <c r="E25" s="49"/>
      <c r="F25" s="49"/>
      <c r="G25" s="49" t="s">
        <v>114</v>
      </c>
      <c r="H25" s="49"/>
      <c r="I25" s="49"/>
      <c r="J25" s="49"/>
      <c r="K25" s="49"/>
      <c r="L25" s="49"/>
      <c r="M25" s="49"/>
      <c r="N25" s="49"/>
      <c r="O25" s="49"/>
      <c r="P25" s="49"/>
    </row>
    <row r="26" spans="1:16" x14ac:dyDescent="0.25">
      <c r="A26" s="47" t="s">
        <v>38</v>
      </c>
      <c r="B26" s="46"/>
      <c r="C26" s="49"/>
      <c r="D26" s="47" t="s">
        <v>32</v>
      </c>
      <c r="E26" s="46"/>
      <c r="F26" s="49"/>
      <c r="G26" s="49" t="s">
        <v>115</v>
      </c>
      <c r="H26" s="49"/>
      <c r="I26" s="49"/>
      <c r="J26" s="49"/>
      <c r="K26" s="49"/>
      <c r="L26" s="49"/>
      <c r="M26" s="49"/>
      <c r="N26" s="49"/>
      <c r="O26" s="49"/>
      <c r="P26" s="49"/>
    </row>
    <row r="27" spans="1:16" x14ac:dyDescent="0.25">
      <c r="A27" s="55">
        <f>'Lannalevitykseen kuluva aika'!H19</f>
        <v>30.083333333333332</v>
      </c>
      <c r="B27" s="47" t="s">
        <v>31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16" x14ac:dyDescent="0.25">
      <c r="A28" s="49"/>
      <c r="B28" s="49"/>
      <c r="C28" s="49"/>
      <c r="D28" s="49"/>
      <c r="E28" s="49"/>
      <c r="F28" s="52" t="s">
        <v>59</v>
      </c>
      <c r="G28" s="46"/>
      <c r="H28" s="46"/>
      <c r="I28" s="46"/>
      <c r="J28" s="47" t="s">
        <v>81</v>
      </c>
      <c r="K28" s="46"/>
      <c r="L28" s="49"/>
      <c r="M28" s="49"/>
      <c r="N28" s="49"/>
      <c r="O28" s="49"/>
      <c r="P28" s="49"/>
    </row>
    <row r="29" spans="1:16" x14ac:dyDescent="0.25">
      <c r="A29" s="49"/>
      <c r="B29" s="49"/>
      <c r="C29" s="49"/>
      <c r="D29" s="49"/>
      <c r="E29" s="49"/>
      <c r="F29" s="53">
        <f>'Lannalevitykseen kuluva aika'!F38</f>
        <v>20</v>
      </c>
      <c r="G29" s="47" t="s">
        <v>60</v>
      </c>
      <c r="H29" s="46"/>
      <c r="I29" s="46"/>
      <c r="J29" s="53">
        <f>'Lannalevitykseen kuluva aika'!F42</f>
        <v>90</v>
      </c>
      <c r="K29" s="47" t="s">
        <v>78</v>
      </c>
      <c r="L29" s="49"/>
      <c r="M29" s="49"/>
      <c r="N29" s="49"/>
      <c r="O29" s="49"/>
      <c r="P29" s="49"/>
    </row>
    <row r="30" spans="1:16" x14ac:dyDescent="0.25">
      <c r="A30" s="55">
        <f>'Lannalevitykseen kuluva aika'!H23</f>
        <v>100</v>
      </c>
      <c r="B30" s="47" t="s">
        <v>150</v>
      </c>
      <c r="C30" s="49"/>
      <c r="D30" s="49"/>
      <c r="E30" s="49"/>
      <c r="F30" s="54">
        <f>'Lannalevitykseen kuluva aika'!L33</f>
        <v>160</v>
      </c>
      <c r="G30" s="47" t="s">
        <v>61</v>
      </c>
      <c r="H30" s="46"/>
      <c r="I30" s="46"/>
      <c r="J30" s="54">
        <f>'Lannalevitykseen kuluva aika'!P33</f>
        <v>720</v>
      </c>
      <c r="K30" s="47" t="s">
        <v>61</v>
      </c>
      <c r="L30" s="49"/>
      <c r="M30" s="49"/>
      <c r="N30" s="49"/>
      <c r="O30" s="49"/>
      <c r="P30" s="49"/>
    </row>
    <row r="31" spans="1:16" x14ac:dyDescent="0.25">
      <c r="A31" s="56">
        <f>'Lannalevitykseen kuluva aika'!H24</f>
        <v>1500</v>
      </c>
      <c r="B31" s="47" t="s">
        <v>58</v>
      </c>
      <c r="C31" s="49"/>
      <c r="D31" s="49"/>
      <c r="E31" s="49"/>
      <c r="F31" s="54">
        <f>'Lannalevitykseen kuluva aika'!L34</f>
        <v>601.66666666666663</v>
      </c>
      <c r="G31" s="47" t="s">
        <v>62</v>
      </c>
      <c r="H31" s="46"/>
      <c r="I31" s="46"/>
      <c r="J31" s="54">
        <f>'Lannalevitykseen kuluva aika'!P34</f>
        <v>2707.5</v>
      </c>
      <c r="K31" s="47" t="s">
        <v>62</v>
      </c>
      <c r="L31" s="49"/>
      <c r="M31" s="49"/>
      <c r="N31" s="49"/>
      <c r="O31" s="49"/>
      <c r="P31" s="49"/>
    </row>
    <row r="32" spans="1:16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</row>
  </sheetData>
  <phoneticPr fontId="16" type="noConversion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Lannalevitykseen kuluva aika</vt:lpstr>
      <vt:lpstr>Vaunun täyttö</vt:lpstr>
      <vt:lpstr>Lietteen kuljetus</vt:lpstr>
      <vt:lpstr>Lietteen levitys</vt:lpstr>
      <vt:lpstr>Yhteensä</vt:lpstr>
      <vt:lpstr>Taul1</vt:lpstr>
      <vt:lpstr>Printti</vt:lpstr>
    </vt:vector>
  </TitlesOfParts>
  <Company>Savonia-AMK 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Pasi a Eskelinen;Jarkko Partanen</dc:creator>
  <cp:lastModifiedBy>Saara Ryhänen</cp:lastModifiedBy>
  <cp:lastPrinted>2013-04-03T07:34:04Z</cp:lastPrinted>
  <dcterms:created xsi:type="dcterms:W3CDTF">2013-01-10T07:39:20Z</dcterms:created>
  <dcterms:modified xsi:type="dcterms:W3CDTF">2016-10-26T10:09:00Z</dcterms:modified>
</cp:coreProperties>
</file>